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/>
  </bookViews>
  <sheets>
    <sheet name="Arkusz1" sheetId="1" r:id="rId1"/>
  </sheets>
  <definedNames>
    <definedName name="_xlnm.Print_Area" localSheetId="0">Arkusz1!$A$1:$K$96</definedName>
    <definedName name="_xlnm.Print_Titles" localSheetId="0">Arkusz1!$6:$7</definedName>
  </definedNames>
  <calcPr calcId="152511"/>
</workbook>
</file>

<file path=xl/calcChain.xml><?xml version="1.0" encoding="utf-8"?>
<calcChain xmlns="http://schemas.openxmlformats.org/spreadsheetml/2006/main">
  <c r="H96" i="1" l="1"/>
  <c r="G96" i="1"/>
  <c r="F96" i="1"/>
  <c r="D93" i="1" l="1"/>
  <c r="D94" i="1"/>
  <c r="D95" i="1"/>
  <c r="D92" i="1"/>
  <c r="C36" i="1" l="1"/>
  <c r="G36" i="1"/>
  <c r="H36" i="1"/>
  <c r="I36" i="1"/>
  <c r="J36" i="1"/>
  <c r="F36" i="1"/>
  <c r="H31" i="1" l="1"/>
  <c r="G31" i="1"/>
  <c r="D88" i="1" l="1"/>
  <c r="D89" i="1"/>
  <c r="D90" i="1"/>
  <c r="D91" i="1"/>
  <c r="D85" i="1"/>
  <c r="D86" i="1"/>
  <c r="D82" i="1"/>
  <c r="D83" i="1"/>
  <c r="D84" i="1"/>
  <c r="D80" i="1"/>
  <c r="D77" i="1"/>
  <c r="D78" i="1"/>
  <c r="D79" i="1"/>
  <c r="D76" i="1"/>
  <c r="D73" i="1"/>
  <c r="D74" i="1"/>
  <c r="D75" i="1"/>
  <c r="D69" i="1"/>
  <c r="D70" i="1"/>
  <c r="D71" i="1"/>
  <c r="D60" i="1"/>
  <c r="D61" i="1"/>
  <c r="D62" i="1"/>
  <c r="D63" i="1"/>
  <c r="D64" i="1"/>
  <c r="D65" i="1"/>
  <c r="D66" i="1"/>
  <c r="D67" i="1"/>
  <c r="D58" i="1"/>
  <c r="D52" i="1"/>
  <c r="D53" i="1"/>
  <c r="D54" i="1"/>
  <c r="D56" i="1"/>
  <c r="D57" i="1"/>
  <c r="D48" i="1"/>
  <c r="D50" i="1"/>
  <c r="D51" i="1"/>
  <c r="D45" i="1"/>
  <c r="D46" i="1"/>
  <c r="D47" i="1"/>
  <c r="D39" i="1"/>
  <c r="D41" i="1"/>
  <c r="D42" i="1"/>
  <c r="D44" i="1"/>
  <c r="D37" i="1"/>
  <c r="D38" i="1"/>
  <c r="D32" i="1"/>
  <c r="D34" i="1"/>
  <c r="D35" i="1"/>
  <c r="D22" i="1"/>
  <c r="D23" i="1"/>
  <c r="D24" i="1"/>
  <c r="D25" i="1"/>
  <c r="D26" i="1"/>
  <c r="D27" i="1"/>
  <c r="D28" i="1"/>
  <c r="D29" i="1"/>
  <c r="D30" i="1"/>
  <c r="D14" i="1"/>
  <c r="D15" i="1"/>
  <c r="D17" i="1"/>
  <c r="D18" i="1"/>
  <c r="D19" i="1"/>
  <c r="D20" i="1"/>
  <c r="D13" i="1"/>
  <c r="D11" i="1"/>
  <c r="D9" i="1"/>
  <c r="D8" i="1"/>
  <c r="J87" i="1"/>
  <c r="I87" i="1"/>
  <c r="H87" i="1"/>
  <c r="G87" i="1"/>
  <c r="F87" i="1"/>
  <c r="C87" i="1"/>
  <c r="J81" i="1"/>
  <c r="I81" i="1"/>
  <c r="H81" i="1"/>
  <c r="G81" i="1"/>
  <c r="F81" i="1"/>
  <c r="J72" i="1"/>
  <c r="I72" i="1"/>
  <c r="H72" i="1"/>
  <c r="G72" i="1"/>
  <c r="F72" i="1"/>
  <c r="C72" i="1"/>
  <c r="C55" i="1"/>
  <c r="J55" i="1"/>
  <c r="I55" i="1"/>
  <c r="H55" i="1"/>
  <c r="G55" i="1"/>
  <c r="F55" i="1"/>
  <c r="D36" i="1"/>
  <c r="J33" i="1"/>
  <c r="I33" i="1"/>
  <c r="H33" i="1"/>
  <c r="G33" i="1"/>
  <c r="F33" i="1"/>
  <c r="C33" i="1"/>
  <c r="J31" i="1"/>
  <c r="I31" i="1"/>
  <c r="F31" i="1"/>
  <c r="C31" i="1"/>
  <c r="D55" i="1" l="1"/>
  <c r="D72" i="1"/>
  <c r="D31" i="1"/>
  <c r="D87" i="1"/>
  <c r="D33" i="1"/>
  <c r="D81" i="1"/>
  <c r="G16" i="1"/>
  <c r="H16" i="1"/>
  <c r="I16" i="1"/>
  <c r="J16" i="1"/>
  <c r="G12" i="1"/>
  <c r="H12" i="1"/>
  <c r="I12" i="1"/>
  <c r="J12" i="1"/>
  <c r="D12" i="1" l="1"/>
  <c r="D16" i="1"/>
  <c r="C83" i="1"/>
  <c r="C81" i="1" s="1"/>
  <c r="C75" i="1"/>
  <c r="C13" i="1" l="1"/>
  <c r="C12" i="1" s="1"/>
  <c r="H21" i="1" l="1"/>
  <c r="I21" i="1"/>
  <c r="I96" i="1" s="1"/>
  <c r="J21" i="1"/>
  <c r="G21" i="1"/>
  <c r="F21" i="1"/>
  <c r="C21" i="1"/>
  <c r="D21" i="1" l="1"/>
  <c r="J43" i="1"/>
  <c r="H43" i="1"/>
  <c r="I43" i="1"/>
  <c r="G43" i="1"/>
  <c r="F43" i="1"/>
  <c r="C43" i="1"/>
  <c r="D43" i="1" l="1"/>
  <c r="C11" i="1"/>
  <c r="H59" i="1" l="1"/>
  <c r="I59" i="1"/>
  <c r="J59" i="1"/>
  <c r="J96" i="1" s="1"/>
  <c r="G59" i="1"/>
  <c r="F59" i="1"/>
  <c r="C59" i="1"/>
  <c r="C96" i="1" s="1"/>
  <c r="D59" i="1" l="1"/>
  <c r="D96" i="1" s="1"/>
  <c r="C70" i="1"/>
  <c r="C68" i="1" s="1"/>
  <c r="G68" i="1"/>
  <c r="H68" i="1"/>
  <c r="I68" i="1"/>
  <c r="J68" i="1"/>
  <c r="F68" i="1"/>
  <c r="D68" i="1" l="1"/>
  <c r="H10" i="1"/>
  <c r="I10" i="1"/>
  <c r="J10" i="1"/>
  <c r="G10" i="1"/>
  <c r="C10" i="1"/>
  <c r="F10" i="1" l="1"/>
  <c r="D10" i="1" l="1"/>
  <c r="H40" i="1"/>
  <c r="I40" i="1"/>
  <c r="G40" i="1"/>
  <c r="F40" i="1"/>
  <c r="C40" i="1"/>
  <c r="J40" i="1" l="1"/>
  <c r="D40" i="1" l="1"/>
  <c r="C79" i="1"/>
  <c r="J49" i="1" l="1"/>
  <c r="F49" i="1"/>
  <c r="G49" i="1"/>
  <c r="H49" i="1" l="1"/>
  <c r="I49" i="1"/>
  <c r="D49" i="1" l="1"/>
  <c r="C49" i="1"/>
</calcChain>
</file>

<file path=xl/sharedStrings.xml><?xml version="1.0" encoding="utf-8"?>
<sst xmlns="http://schemas.openxmlformats.org/spreadsheetml/2006/main" count="284" uniqueCount="186">
  <si>
    <t>Lp.</t>
  </si>
  <si>
    <t>Zadanie</t>
  </si>
  <si>
    <t>Okres realizacji</t>
  </si>
  <si>
    <t>1.</t>
  </si>
  <si>
    <t>Długość w km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</si>
  <si>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</si>
  <si>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</si>
  <si>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</si>
  <si>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</si>
  <si>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</si>
  <si>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</si>
  <si>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</si>
  <si>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</si>
  <si>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</si>
  <si>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</si>
  <si>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</si>
  <si>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</si>
  <si>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</si>
  <si>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</si>
  <si>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</si>
  <si>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</si>
  <si>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</si>
  <si>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</si>
  <si>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</si>
  <si>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</si>
  <si>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</si>
  <si>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</si>
  <si>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Budowa dróg gminnych w Szwajcarii oraz ul. Studzienicznej</t>
  </si>
  <si>
    <t>Budowa dróg gminnych w Dąbrówce</t>
  </si>
  <si>
    <t>Koszt realizacji (PLN)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</si>
  <si>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</si>
  <si>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</si>
  <si>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</si>
  <si>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</si>
  <si>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</si>
  <si>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</si>
  <si>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</si>
  <si>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</si>
  <si>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</si>
  <si>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ul. Wylotowa</t>
  </si>
  <si>
    <t>Budowa ul. na os Piastowskie I, w tym:</t>
  </si>
  <si>
    <t>Budowa ulic na os. Powstańców Wielkopolskich, w tym:</t>
  </si>
  <si>
    <t>ul. Ułanów Grochowskich</t>
  </si>
  <si>
    <t>ul. Bohaterów</t>
  </si>
  <si>
    <t>Budowa ulic na os. Kolejowym, w tym:</t>
  </si>
  <si>
    <t>Budowa ul. na os Piastowskie II, w tym:</t>
  </si>
  <si>
    <t>25.</t>
  </si>
  <si>
    <t>ul. 7KD</t>
  </si>
  <si>
    <t>26.</t>
  </si>
  <si>
    <t>Ulice objęte miejscowym planem zagospodarowania przestrzennego ulicy Stanisława Staniszewskiego w Suwałkach, w tym:</t>
  </si>
  <si>
    <t>Brak dokumentacji projektowej.</t>
  </si>
  <si>
    <t>28.</t>
  </si>
  <si>
    <t>29.</t>
  </si>
  <si>
    <t>30.</t>
  </si>
  <si>
    <t>32.</t>
  </si>
  <si>
    <t>33.</t>
  </si>
  <si>
    <t>-</t>
  </si>
  <si>
    <t>27.</t>
  </si>
  <si>
    <t>31.</t>
  </si>
  <si>
    <t>Budowa drogi dojazdowej od ul. Noniewicza z parkingami i infrastrukturą w kwartale pomiędzy ulicami: Kościuszki, Wigierska, Noniewicza, rz. Czarna Hańcza.</t>
  </si>
  <si>
    <t>(PROJEKT)</t>
  </si>
  <si>
    <t>Planowana realizacja w poszczególnych latach</t>
  </si>
  <si>
    <t>Stopień przygotowania do realizacji</t>
  </si>
  <si>
    <t>Budowa drogi od ul. Północnej do firmy Stolar</t>
  </si>
  <si>
    <t>Przebudowa ulicy Piaskowej</t>
  </si>
  <si>
    <t>I etap (odcinek od ul. Pułaskiego do ul. Nowomiejskiej)</t>
  </si>
  <si>
    <t>Przebudowa ulicy Świerkowej (odcinek od ul. Pułaskiego do ul. Kolejowej), w tym:</t>
  </si>
  <si>
    <t xml:space="preserve">Budowa dróg gminnych- ul. Sianożęć </t>
  </si>
  <si>
    <t>ul. Reymonta od zjazdu z ulicy Szpitalnej do skrzyżowania z ulicą Szpitalną- Krzywólka o dł. 860 m.</t>
  </si>
  <si>
    <t>ul. Reymonta od końca asfaltu do zjazdu z ulicy Szpitalnej o dł. 770 m.</t>
  </si>
  <si>
    <t>Budowa ulic zlokalizowanych w rejonie  ulicy Zastawie, w tym:</t>
  </si>
  <si>
    <t>2018-2021</t>
  </si>
  <si>
    <t xml:space="preserve">Dokumentacja techniczna została opracowana w lipcu 2015r. Wydany ZRID (Decyzja Nr 2/2016 z dnia 28.01.2016 r., znak: AGP.6740.312.2015.EW). </t>
  </si>
  <si>
    <t>Ogółem :</t>
  </si>
  <si>
    <t>Opracowana dokumentacja projektowa we wrześniu 2016 roku.</t>
  </si>
  <si>
    <t>Budowa drogi od ulicy Bakałarzewskiej do ul. Zastawie (tj. ulica Bałtycka i Targowa o łącznej dł. 876,05 m) z połączeniem ul. Grunwaldzkiej (ul. Bazarowa o dł. 257,73 m)</t>
  </si>
  <si>
    <t>ul. Krzywólka za obwodnicą Suwałk</t>
  </si>
  <si>
    <t>Opracowana dokumentacja projektowa w kwietniu 2018 r.</t>
  </si>
  <si>
    <t>Budowa ulic zlokalizowanych w rejonie  ulic: Zastawie, Powstańców Wielkopolskich, Lotnicza, w tym:</t>
  </si>
  <si>
    <t>ul. 7 KDW</t>
  </si>
  <si>
    <t>ulice osiedlowe od ulicy Zastawie w kierunku za byłą bocznicą kolejową (tzw. "os. Bieryły"), w tym:</t>
  </si>
  <si>
    <t>Dokumentacja projektowa opracowana w kwietniu 2018 r. W tym kanalizacja deszczowa, sanitarna i wodociąg w łącznej kwocie 117.994,42 zł.</t>
  </si>
  <si>
    <t>Opracowana dokumentacja w kwietniu 2018 r. W tym kanalizacja deszczowa, sanitarna i wodociąg w łącznej kwocie 68.377,69 zł.</t>
  </si>
  <si>
    <t>Dokumentacja projektowa opracowana we wrześniu 2014 roku. Realizacja na podstawie pozwolenia na budowę z 08.10.2015 r. (decyzja nr 216/2015, znak: AGP.6740. 216.2015.EW).</t>
  </si>
  <si>
    <t>plus PWiK za wodociąg, sieć sanitarną i kan. deszcz. w kwocie 161.869 zł</t>
  </si>
  <si>
    <t>plus PWiK za kan. deszcz. 107.779 zł. Wodociąg i sieć sanitarna wykonana w 2016 roku.</t>
  </si>
  <si>
    <t>plus PWiK za kan. deszcz. 99.691 zł. Wodociąg i sieć sanitarna wykonana w 2016 roku.</t>
  </si>
  <si>
    <t>plus PWiK za wodociąg, sieć sanitarną i kan. deszcz. w kwocie 455.482 zł</t>
  </si>
  <si>
    <t>plus PWiK za wodociąg, sieć sanitarną i kan. deszcz. w kwocie 424.500 zł</t>
  </si>
  <si>
    <t>ul. 16 KD (przedłużenie ulicy Kawaleryjskiej)</t>
  </si>
  <si>
    <t>ul. 31 KD (przedłużenie ulicy Partyzantów)</t>
  </si>
  <si>
    <t>ul. 32 KD (przedłużenie ulicy Kosynierów)</t>
  </si>
  <si>
    <t>ul. 33 KD (przedłużenie ulicy Kosynierów)</t>
  </si>
  <si>
    <t>ul. 34 KD (ulica Husarii)</t>
  </si>
  <si>
    <t>ul. 9 KD (ul. Jana Kochanowskiego)</t>
  </si>
  <si>
    <t>ul. 27 KD (ul. Czesława Miłosza)</t>
  </si>
  <si>
    <t>ul. 14 KDW (ul. Bolesława Prusa)</t>
  </si>
  <si>
    <t>ul. 24 KDW (ul. Juliusza Słowackiego)</t>
  </si>
  <si>
    <t>ul. 25 KDW (ul. Stanisława Wyspiańskiego)</t>
  </si>
  <si>
    <t>ul. 26 KDW (ul. Bolesława Prusa)</t>
  </si>
  <si>
    <t>ul. 29 KDW (ul. Zbigniewa Herberta)</t>
  </si>
  <si>
    <t>ul. 3 KD (ul. Czesława Miłosza i Wisławy Szymborskiej)</t>
  </si>
  <si>
    <t>ul. B. Chrobrego (od ul. Grunwaldzkiej do ul. Traktorzystów)</t>
  </si>
  <si>
    <t>Opracowana dokumentacja projektowa we wrześniu 2017 r. Realizacja uzależniona od budowy bocznicy przez Tanne sp. z o.o.</t>
  </si>
  <si>
    <t>Możliwe przyspieszenie realizacji zadania w przypadku pozyskania środków w ramach Funduszu Dróg Samorządowych.</t>
  </si>
  <si>
    <t>sięgacz ulicy Jagiełły między ul. Mieszka I a byłą bocznicą kolejową (19KCp)</t>
  </si>
  <si>
    <t>Budowa drogi z parkingami w kwartale ul. Kościuszki, Waryńskiego, Noniewicza, Wigierska w Suwałkach- II Etap (4KD, 7KP).</t>
  </si>
  <si>
    <t>Budowa drogi z parkingami w kwartale ulic Kościuszki, Waryńskiego, Noniewicza, Wigierska w Suwałkach- III Etap (4KD-P/ZP).</t>
  </si>
  <si>
    <t>Budowa drogi z parkingami w kwartale ulic Kościuszki, Waryńskiego, Noniewicza, Wigierska w Suwałkach- IV Etap (5KD-P/ZP)</t>
  </si>
  <si>
    <t>przedłużenie ulicy Sobieskiego pomiędzy ul. Filipowską a ul. Grunwaldzką (17KD)- dł. 120 m</t>
  </si>
  <si>
    <t>sięgacz 21 KDW od ulicy 9KD- dł. 120m</t>
  </si>
  <si>
    <t xml:space="preserve">Dokumentacja projektowa opracowana w kwietniu 2016 r. Wydane pozwolenie na budowę (decyzja Nr 96/2017 z dnia 26.04.2017 r) na I etap. Możliwe przyspieszenie realizacji zadania w przypadku pozyskania środków w ramach Funduszu Dróg Samorządowych. </t>
  </si>
  <si>
    <t>ul. Bolesława Śmiałego z sięgaczem (13KD)</t>
  </si>
  <si>
    <t>Drogi lokalne do firm i przedsiębiorstw w strefie przemysłowej przy ul. Wojska Polskiego, w tym:</t>
  </si>
  <si>
    <t>pozostałe ulice 5KDW o łącznej długości ok. 890 m</t>
  </si>
  <si>
    <t>ul. Lazurowa (5KDW) dł. ok 500 m</t>
  </si>
  <si>
    <t>ul. Morska (5KDW) dł. ok. 80 m</t>
  </si>
  <si>
    <t>II etap - o długości około 1600 m</t>
  </si>
  <si>
    <t>Budowa dróg dojazdowych z parkingami w kwartale między ulicami: Kościuszki, Dwernickiego, Noniewicza, Chłodna wraz z budową parkingu (przedłużenie ulicy Muzycznej).</t>
  </si>
  <si>
    <t>Etap I - odcinek ul. Wojska Polskiego II od ronda do firmy Malow, tj. od 0+044 do km 0+248 o dł. ok. 210 m</t>
  </si>
  <si>
    <t>sięgacz od Filipowskiej (zlokalizowany między terenem 34MN a 35MN)- dł. 110 m</t>
  </si>
  <si>
    <t>ulice dojazdowe od ulicy Zastawie i Bałtyckiej do osiedla domów zlokalizowanych w kierunku ulicy Grunwaldzkiej, w tym:</t>
  </si>
  <si>
    <t>ul. 36 KD (przedłużenie ulic Powstańców Śląskich i 41 Pułku Piechoty)</t>
  </si>
  <si>
    <t>ul. T. Lutostańskiego</t>
  </si>
  <si>
    <t>ul. Bolesława Krzywoustego (16KD)</t>
  </si>
  <si>
    <t>sięgacz ul. W. Jagiełły pomiędzy ul. Grunwaldzką a ul. Filipowską (dawna ul.23 Października) (18 KD)</t>
  </si>
  <si>
    <t>Budowa ulicy W. Reymonta, w tym:</t>
  </si>
  <si>
    <t>Budowa ul. Romana Dmowskiego</t>
  </si>
  <si>
    <t>Budowa drogi z parkingami w kwartale ulic Kościuszki, Waryńskiego, Noniewicza, Wigierska w Suwałkach- I Etap (3KD, 6KCp).</t>
  </si>
  <si>
    <t xml:space="preserve">Etap II - odcinek ul. Wojska Polskiego od ok 0+304 do km 1+092 (od ronda do Dubowa I) </t>
  </si>
  <si>
    <t>ul. 35 KD (ul. Rycerska)</t>
  </si>
  <si>
    <t>ul. 29 KD (ul. Hetmańska)</t>
  </si>
  <si>
    <t>ul. 30 KD (ul. Hetmańska)</t>
  </si>
  <si>
    <t>sięgacze ul. Mieszka I (8KD) o łącznej dł. ok. 177 m</t>
  </si>
  <si>
    <t>Budowa ulicy ul. Ks. St. Szczęsnowicza</t>
  </si>
  <si>
    <t>Fragment ul. 7KD zrealizuje inwestor prywatny wraz z budową nowego osiedla.</t>
  </si>
  <si>
    <t>Budowa ul. Ks. Jerzego Popiełuszki</t>
  </si>
  <si>
    <t>Przebudowa ulicy 26 KD w rejonie ulic: Poznańskiej i Bydgoskiej</t>
  </si>
  <si>
    <t>W dniu 23.03.2018 r. zostało podpisane porozumienie z inwestorem prywatnym, który w latach 2019-2020 wykona dwa fragmenty tej ulicy w ramach realizacji osiedla mieszkaniowego. Opracowana została dokumentacja techniczna.</t>
  </si>
  <si>
    <t>Budowa ulicy Olsztyńskiej</t>
  </si>
  <si>
    <t>po 2023</t>
  </si>
  <si>
    <t>18.</t>
  </si>
  <si>
    <t>Budowa ulicy Sopockiej</t>
  </si>
  <si>
    <t>Dokumentacja projektowa ulic: Bałtyckiej, Targowej i Bazarowej opracowana w 2017 roku.  Możliwe przyspieszenie realizacji zadania w przypadku pozyskania dofinasowania z Funduszu Dróg Samorządowych.</t>
  </si>
  <si>
    <t>2023-2024</t>
  </si>
  <si>
    <t>2022-2023</t>
  </si>
  <si>
    <t>2021-2022</t>
  </si>
  <si>
    <t>Brak aktualnej dokumentacji projektowej.</t>
  </si>
  <si>
    <t>2022-2025</t>
  </si>
  <si>
    <t xml:space="preserve">Realizacja inwestycji uwarunkowana budową obiektu Intermarche. </t>
  </si>
  <si>
    <t xml:space="preserve">Ulica Filipowska, w tym: </t>
  </si>
  <si>
    <t>2022-2024</t>
  </si>
  <si>
    <t>Budowa ulicy Krzywólka, w tym:</t>
  </si>
  <si>
    <t>2021-2024</t>
  </si>
  <si>
    <t>2021-2023</t>
  </si>
  <si>
    <t>Przebudowa ulicy Majora Hubala, w tym:</t>
  </si>
  <si>
    <t>Budowa ulicy 7KD przy ulicy Sikorskiego, w tym:</t>
  </si>
  <si>
    <t>Opracowana dokumentacja projektowa ul. Chrobrego od ul. Traktorzystów do ul. Grunwaldzkiej w sierpniu 2017 r. Realizacja na podstawie decyzji ZRiD z 28.05.2018 r. (nr 150/2018, znak: AGP.6740.149. 2018.GM). W tym kanalizacja deszczowa, sanitarna i wodociąg w łącznej kwocie 83.991,32 zł.</t>
  </si>
  <si>
    <t>od firmy Track Tec do ul. Leśnej</t>
  </si>
  <si>
    <t>Do realizacji pozostaje odcinek ul. Zastawie od tzw. Osiedla Bieryło do granic administracyjnych miasta Suwałk.</t>
  </si>
  <si>
    <t>ul. Zastawie (od tzw."osiedla Bieryły" do granic administracyjnych miasta)</t>
  </si>
  <si>
    <t>Budowa ulicy na odcinku od firmy Recman do ul. Wojska Polskiego II</t>
  </si>
  <si>
    <t>od drogi wojewódzkiej (dawna DK Nr) 8 do firmy Track Tec</t>
  </si>
  <si>
    <t>Budowa sięgacza ulicy Bakałarzewskiej (przy zakładzie stolarskim)</t>
  </si>
  <si>
    <t>Program budowy nawierzchni ulic lokalnych w Suwałkach w latach 2020 - 2023.</t>
  </si>
  <si>
    <t>2021 -2022</t>
  </si>
  <si>
    <t>ul. Francuska (2KD)</t>
  </si>
  <si>
    <t>ul. Włoska (6 KDW)</t>
  </si>
  <si>
    <t>ul. Chorwacka (1 KD)</t>
  </si>
  <si>
    <t>Opracowana dokumentacja projektowa w grudniu 2018 r. Plus kanalizacja deszczowa, kanalizacja sanitarna i wodociąg w łącznej kwocie 6.803.276,51 zł. Możliwe przyspieszenie budowy w przypadku pozyskania środków z Funduszu Dróg Samorzadowych.</t>
  </si>
  <si>
    <t>listopad 2019 r.</t>
  </si>
  <si>
    <t>Dokumentacja opracowana w styczniu 2017 r. Realizacja na podstawie decyzji zezwalającej na realizację inwestycji drogowej z dnia 11.07.2017 r. (nr 5/2017, znak: AGP.6740.170.2017.EW), zmienionej decyzją nr 8/2017 (z dnia 24.11.2017 r., znak: AGP.6740.353.2017.EW.EŁ). Plus kanalizacja deszczowa, kanalizacja sanitarna oraz wodociąg w łącznej kwocie 4.164.727 zł. Możliwe przyspieszenie budowy w przypadku pozyskania środków z Funduszu Dróg Samorzadowych.</t>
  </si>
  <si>
    <t>Dokumentacja projektowa opracowana w kwietniu 2018 r. W tym kanalizacja deszczowa i sanit. w łącznej kwocie 158.070,33 zł. Możliwe przyspieszenie budowy w przypadku pozyskania środków z Funduszu Dróg Samorzadowych.</t>
  </si>
  <si>
    <t>Dokumentacja projektowa opracowana w kwietniu 2018 r. W tym kanalizacja deszczowa i wodociąg w łącznej kwocie 131.809,84 zł. Możliwe przyspieszenie budowy w przypadku pozyskania środków z Funduszu Dróg Samorzadowych.</t>
  </si>
  <si>
    <t>Dokumentacja projektowa opracowana 30.03.2018 r. Realizacja na podstawie decyzji ZRiD z 21.08.2018 r. (znak: AGP.6740.281.2018.EŁ) oraz decyzji ZRiD z  22.05.2019 r. (znak: AGP.6740.142.2019.EŁ). Możliwe przyspieszenie budowy w przypadku pozyskania środków z Funduszu Dróg Samorzadowych.</t>
  </si>
  <si>
    <t>Do wykonania pozostał parking od strony nowego żłobka miejskiego.</t>
  </si>
  <si>
    <t>Brak dokumentacji projektowej. Budowa drogi uzależniona od pozyskania w formie darowizny gruntów niezbędnych do budowy drogi (droga wewnetrzna).</t>
  </si>
  <si>
    <t>Budowa ul. A. Wajdy - II etap</t>
  </si>
  <si>
    <t>Przebudowa ul. L. M. Paca</t>
  </si>
  <si>
    <t>Przebudowa ul. Franciszkańskiej na odcinku od ul. Daszyńskiego do ul. Szpitalnej</t>
  </si>
  <si>
    <t>Przebudowa ul. Powstańców Wielkopolskich</t>
  </si>
  <si>
    <t>Opracowana dokumentacja techniczna budowy ul. A. Wajdy w kwietniu 2016 r. Ostateczna i prawomocna decyzja nr 4/2017 wydana w dniu 03.07.2017 r. (znak: AGP.6740.186.2017.EŁ)</t>
  </si>
  <si>
    <t>Brak dokumentacji projektowej.  Możliwe przyspieszenie realizacji zadania w przypadku pozyskania dofinasowania z Funduszu Dróg Samorządowych.</t>
  </si>
  <si>
    <t>2023 i po 2023</t>
  </si>
  <si>
    <t>2020 i po 2023</t>
  </si>
  <si>
    <t>Brak dokumentacji projektowej. Realizacja zadania przy współfinansowaniu Suwalskiej Spółdzielni Mieszkaniowej.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</si>
</sst>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wrapText="1"/>
    </xf>
    <xf numFmtId="0" fontId="3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8" xfId="0" applyBorder="1"/>
    <xf numFmtId="0" fontId="33" fillId="0" borderId="0" xfId="0" applyFont="1"/>
    <xf numFmtId="0" fontId="34" fillId="0" borderId="6" xfId="0" applyFont="1" applyBorder="1" applyAlignment="1">
      <alignment vertical="top" wrapText="1"/>
    </xf>
    <xf numFmtId="0" fontId="0" fillId="0" borderId="0" xfId="0" applyBorder="1"/>
    <xf numFmtId="0" fontId="31" fillId="3" borderId="9" xfId="0" applyFont="1" applyFill="1" applyBorder="1" applyAlignment="1">
      <alignment vertical="top" wrapText="1"/>
    </xf>
    <xf numFmtId="164" fontId="31" fillId="3" borderId="9" xfId="0" applyNumberFormat="1" applyFont="1" applyFill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164" fontId="31" fillId="0" borderId="6" xfId="0" applyNumberFormat="1" applyFont="1" applyBorder="1" applyAlignment="1">
      <alignment horizontal="right" vertical="top" wrapText="1"/>
    </xf>
    <xf numFmtId="164" fontId="31" fillId="0" borderId="1" xfId="0" applyNumberFormat="1" applyFont="1" applyBorder="1" applyAlignment="1">
      <alignment horizontal="right" vertical="top" wrapText="1"/>
    </xf>
    <xf numFmtId="0" fontId="31" fillId="0" borderId="1" xfId="0" applyFont="1" applyBorder="1" applyAlignment="1">
      <alignment vertical="top" wrapText="1"/>
    </xf>
    <xf numFmtId="0" fontId="31" fillId="3" borderId="1" xfId="0" applyFont="1" applyFill="1" applyBorder="1" applyAlignment="1">
      <alignment vertical="top" wrapText="1"/>
    </xf>
    <xf numFmtId="164" fontId="31" fillId="3" borderId="1" xfId="0" applyNumberFormat="1" applyFont="1" applyFill="1" applyBorder="1" applyAlignment="1">
      <alignment horizontal="right" vertical="top" wrapText="1"/>
    </xf>
    <xf numFmtId="164" fontId="31" fillId="3" borderId="6" xfId="0" applyNumberFormat="1" applyFont="1" applyFill="1" applyBorder="1" applyAlignment="1">
      <alignment horizontal="right" vertical="top" wrapText="1"/>
    </xf>
    <xf numFmtId="2" fontId="31" fillId="3" borderId="1" xfId="0" applyNumberFormat="1" applyFont="1" applyFill="1" applyBorder="1" applyAlignment="1">
      <alignment vertical="top" wrapText="1"/>
    </xf>
    <xf numFmtId="164" fontId="31" fillId="3" borderId="2" xfId="0" applyNumberFormat="1" applyFont="1" applyFill="1" applyBorder="1" applyAlignment="1">
      <alignment horizontal="right" vertical="top" wrapText="1"/>
    </xf>
    <xf numFmtId="2" fontId="31" fillId="0" borderId="1" xfId="0" applyNumberFormat="1" applyFont="1" applyBorder="1" applyAlignment="1">
      <alignment vertical="top" wrapText="1"/>
    </xf>
    <xf numFmtId="2" fontId="31" fillId="0" borderId="2" xfId="0" applyNumberFormat="1" applyFont="1" applyBorder="1" applyAlignment="1">
      <alignment vertical="top" wrapText="1"/>
    </xf>
    <xf numFmtId="164" fontId="31" fillId="0" borderId="2" xfId="0" applyNumberFormat="1" applyFont="1" applyBorder="1" applyAlignment="1">
      <alignment horizontal="right" vertical="top" wrapText="1"/>
    </xf>
    <xf numFmtId="2" fontId="31" fillId="3" borderId="2" xfId="0" applyNumberFormat="1" applyFont="1" applyFill="1" applyBorder="1" applyAlignment="1">
      <alignment vertical="top" wrapText="1"/>
    </xf>
    <xf numFmtId="164" fontId="31" fillId="3" borderId="10" xfId="0" applyNumberFormat="1" applyFont="1" applyFill="1" applyBorder="1" applyAlignment="1">
      <alignment horizontal="right" vertical="top" wrapText="1"/>
    </xf>
    <xf numFmtId="164" fontId="31" fillId="0" borderId="10" xfId="0" applyNumberFormat="1" applyFont="1" applyBorder="1" applyAlignment="1">
      <alignment horizontal="right" vertical="top" wrapText="1"/>
    </xf>
    <xf numFmtId="164" fontId="31" fillId="0" borderId="2" xfId="0" applyNumberFormat="1" applyFont="1" applyFill="1" applyBorder="1" applyAlignment="1">
      <alignment vertical="top" wrapText="1"/>
    </xf>
    <xf numFmtId="0" fontId="32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2" fillId="0" borderId="20" xfId="0" applyFont="1" applyBorder="1" applyAlignment="1">
      <alignment horizontal="center" vertical="center" wrapText="1"/>
    </xf>
    <xf numFmtId="164" fontId="31" fillId="3" borderId="14" xfId="0" applyNumberFormat="1" applyFont="1" applyFill="1" applyBorder="1" applyAlignment="1">
      <alignment horizontal="right" vertical="top" wrapText="1"/>
    </xf>
    <xf numFmtId="164" fontId="31" fillId="0" borderId="22" xfId="0" applyNumberFormat="1" applyFont="1" applyBorder="1" applyAlignment="1">
      <alignment horizontal="right" vertical="top" wrapText="1"/>
    </xf>
    <xf numFmtId="164" fontId="31" fillId="3" borderId="22" xfId="0" applyNumberFormat="1" applyFont="1" applyFill="1" applyBorder="1" applyAlignment="1">
      <alignment horizontal="right" vertical="top" wrapText="1"/>
    </xf>
    <xf numFmtId="164" fontId="31" fillId="3" borderId="23" xfId="0" applyNumberFormat="1" applyFont="1" applyFill="1" applyBorder="1" applyAlignment="1">
      <alignment horizontal="right" vertical="top" wrapText="1"/>
    </xf>
    <xf numFmtId="0" fontId="0" fillId="0" borderId="17" xfId="0" applyBorder="1"/>
    <xf numFmtId="2" fontId="31" fillId="2" borderId="4" xfId="0" applyNumberFormat="1" applyFont="1" applyFill="1" applyBorder="1" applyAlignment="1">
      <alignment vertical="top" wrapText="1"/>
    </xf>
    <xf numFmtId="164" fontId="31" fillId="2" borderId="22" xfId="0" applyNumberFormat="1" applyFont="1" applyFill="1" applyBorder="1" applyAlignment="1">
      <alignment horizontal="right" vertical="top" wrapText="1"/>
    </xf>
    <xf numFmtId="164" fontId="31" fillId="2" borderId="0" xfId="0" applyNumberFormat="1" applyFont="1" applyFill="1" applyBorder="1" applyAlignment="1">
      <alignment horizontal="right" vertical="top" wrapText="1"/>
    </xf>
    <xf numFmtId="164" fontId="31" fillId="2" borderId="1" xfId="0" applyNumberFormat="1" applyFont="1" applyFill="1" applyBorder="1" applyAlignment="1">
      <alignment horizontal="right" vertical="top" wrapText="1"/>
    </xf>
    <xf numFmtId="164" fontId="31" fillId="2" borderId="17" xfId="0" applyNumberFormat="1" applyFont="1" applyFill="1" applyBorder="1" applyAlignment="1">
      <alignment horizontal="right" vertical="top" wrapText="1"/>
    </xf>
    <xf numFmtId="2" fontId="31" fillId="2" borderId="1" xfId="0" applyNumberFormat="1" applyFont="1" applyFill="1" applyBorder="1" applyAlignment="1">
      <alignment vertical="top" wrapText="1"/>
    </xf>
    <xf numFmtId="0" fontId="36" fillId="3" borderId="1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164" fontId="31" fillId="2" borderId="6" xfId="0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horizontal="right" vertical="top" wrapText="1"/>
    </xf>
    <xf numFmtId="0" fontId="29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31" fillId="0" borderId="1" xfId="0" applyNumberFormat="1" applyFont="1" applyFill="1" applyBorder="1" applyAlignment="1">
      <alignment vertical="top" wrapText="1"/>
    </xf>
    <xf numFmtId="164" fontId="31" fillId="0" borderId="1" xfId="0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0" fontId="28" fillId="2" borderId="1" xfId="0" applyFont="1" applyFill="1" applyBorder="1" applyAlignment="1">
      <alignment horizontal="right" vertical="top" wrapText="1"/>
    </xf>
    <xf numFmtId="164" fontId="31" fillId="0" borderId="22" xfId="0" applyNumberFormat="1" applyFont="1" applyFill="1" applyBorder="1" applyAlignment="1">
      <alignment horizontal="right" vertical="top" wrapText="1"/>
    </xf>
    <xf numFmtId="164" fontId="31" fillId="0" borderId="6" xfId="0" applyNumberFormat="1" applyFont="1" applyFill="1" applyBorder="1" applyAlignment="1">
      <alignment horizontal="right" vertical="top" wrapText="1"/>
    </xf>
    <xf numFmtId="2" fontId="31" fillId="3" borderId="3" xfId="0" applyNumberFormat="1" applyFont="1" applyFill="1" applyBorder="1" applyAlignment="1">
      <alignment vertical="top" wrapText="1"/>
    </xf>
    <xf numFmtId="164" fontId="31" fillId="3" borderId="11" xfId="0" applyNumberFormat="1" applyFont="1" applyFill="1" applyBorder="1" applyAlignment="1">
      <alignment horizontal="right" vertical="top" wrapText="1"/>
    </xf>
    <xf numFmtId="164" fontId="31" fillId="3" borderId="3" xfId="0" applyNumberFormat="1" applyFont="1" applyFill="1" applyBorder="1" applyAlignment="1">
      <alignment horizontal="right" vertical="top" wrapText="1"/>
    </xf>
    <xf numFmtId="3" fontId="31" fillId="3" borderId="1" xfId="0" applyNumberFormat="1" applyFont="1" applyFill="1" applyBorder="1" applyAlignment="1">
      <alignment vertical="top" wrapText="1"/>
    </xf>
    <xf numFmtId="0" fontId="33" fillId="0" borderId="10" xfId="0" applyFont="1" applyBorder="1" applyAlignment="1">
      <alignment vertical="top" wrapText="1"/>
    </xf>
    <xf numFmtId="2" fontId="31" fillId="3" borderId="18" xfId="0" applyNumberFormat="1" applyFont="1" applyFill="1" applyBorder="1" applyAlignment="1">
      <alignment vertical="top" wrapText="1"/>
    </xf>
    <xf numFmtId="164" fontId="31" fillId="2" borderId="2" xfId="0" applyNumberFormat="1" applyFont="1" applyFill="1" applyBorder="1" applyAlignment="1">
      <alignment horizontal="right" vertical="top" wrapText="1"/>
    </xf>
    <xf numFmtId="164" fontId="36" fillId="2" borderId="2" xfId="0" applyNumberFormat="1" applyFont="1" applyFill="1" applyBorder="1" applyAlignment="1">
      <alignment horizontal="right" vertical="top" wrapText="1"/>
    </xf>
    <xf numFmtId="164" fontId="36" fillId="2" borderId="16" xfId="0" applyNumberFormat="1" applyFont="1" applyFill="1" applyBorder="1" applyAlignment="1">
      <alignment horizontal="right" vertical="top" wrapText="1"/>
    </xf>
    <xf numFmtId="164" fontId="36" fillId="2" borderId="18" xfId="0" applyNumberFormat="1" applyFont="1" applyFill="1" applyBorder="1" applyAlignment="1">
      <alignment horizontal="right" vertical="top" wrapText="1"/>
    </xf>
    <xf numFmtId="0" fontId="26" fillId="2" borderId="1" xfId="0" applyFont="1" applyFill="1" applyBorder="1" applyAlignment="1">
      <alignment horizontal="right" vertical="top" wrapText="1"/>
    </xf>
    <xf numFmtId="0" fontId="26" fillId="3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vertical="top" wrapText="1"/>
    </xf>
    <xf numFmtId="2" fontId="36" fillId="0" borderId="1" xfId="0" applyNumberFormat="1" applyFont="1" applyFill="1" applyBorder="1" applyAlignment="1">
      <alignment vertical="top" wrapText="1"/>
    </xf>
    <xf numFmtId="164" fontId="36" fillId="0" borderId="22" xfId="0" applyNumberFormat="1" applyFont="1" applyFill="1" applyBorder="1" applyAlignment="1">
      <alignment horizontal="right" vertical="top" wrapText="1"/>
    </xf>
    <xf numFmtId="164" fontId="36" fillId="0" borderId="6" xfId="0" applyNumberFormat="1" applyFont="1" applyFill="1" applyBorder="1" applyAlignment="1">
      <alignment horizontal="right" vertical="top" wrapText="1"/>
    </xf>
    <xf numFmtId="164" fontId="36" fillId="0" borderId="1" xfId="0" applyNumberFormat="1" applyFont="1" applyFill="1" applyBorder="1" applyAlignment="1">
      <alignment horizontal="right" vertical="top" wrapText="1"/>
    </xf>
    <xf numFmtId="164" fontId="36" fillId="3" borderId="1" xfId="0" applyNumberFormat="1" applyFont="1" applyFill="1" applyBorder="1" applyAlignment="1">
      <alignment horizontal="right" vertical="top" wrapText="1"/>
    </xf>
    <xf numFmtId="164" fontId="36" fillId="0" borderId="1" xfId="0" applyNumberFormat="1" applyFont="1" applyBorder="1" applyAlignment="1">
      <alignment horizontal="right" vertical="top" wrapText="1"/>
    </xf>
    <xf numFmtId="0" fontId="32" fillId="0" borderId="0" xfId="0" applyFont="1" applyAlignment="1">
      <alignment horizontal="center"/>
    </xf>
    <xf numFmtId="164" fontId="36" fillId="2" borderId="1" xfId="0" applyNumberFormat="1" applyFont="1" applyFill="1" applyBorder="1" applyAlignment="1">
      <alignment horizontal="right" vertical="top" wrapText="1"/>
    </xf>
    <xf numFmtId="4" fontId="31" fillId="3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right" vertical="top" wrapText="1"/>
    </xf>
    <xf numFmtId="2" fontId="31" fillId="0" borderId="1" xfId="0" applyNumberFormat="1" applyFont="1" applyFill="1" applyBorder="1" applyAlignment="1">
      <alignment vertical="top" wrapText="1"/>
    </xf>
    <xf numFmtId="164" fontId="37" fillId="0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right" vertical="top" wrapText="1"/>
    </xf>
    <xf numFmtId="0" fontId="20" fillId="3" borderId="1" xfId="0" applyFont="1" applyFill="1" applyBorder="1" applyAlignment="1">
      <alignment vertical="top" wrapText="1"/>
    </xf>
    <xf numFmtId="164" fontId="31" fillId="2" borderId="10" xfId="0" applyNumberFormat="1" applyFont="1" applyFill="1" applyBorder="1" applyAlignment="1">
      <alignment horizontal="right" vertical="top" wrapText="1"/>
    </xf>
    <xf numFmtId="164" fontId="36" fillId="2" borderId="10" xfId="0" applyNumberFormat="1" applyFont="1" applyFill="1" applyBorder="1" applyAlignment="1">
      <alignment horizontal="right" vertical="top" wrapText="1"/>
    </xf>
    <xf numFmtId="0" fontId="20" fillId="2" borderId="1" xfId="0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0" fontId="18" fillId="3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2" fillId="0" borderId="10" xfId="0" applyFont="1" applyBorder="1" applyAlignment="1">
      <alignment horizontal="center" vertical="center" wrapText="1"/>
    </xf>
    <xf numFmtId="164" fontId="31" fillId="3" borderId="24" xfId="0" applyNumberFormat="1" applyFont="1" applyFill="1" applyBorder="1" applyAlignment="1">
      <alignment horizontal="right" vertical="top" wrapText="1"/>
    </xf>
    <xf numFmtId="0" fontId="32" fillId="0" borderId="15" xfId="0" applyFont="1" applyBorder="1" applyAlignment="1">
      <alignment horizontal="center" vertical="center" wrapText="1"/>
    </xf>
    <xf numFmtId="0" fontId="33" fillId="0" borderId="6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top" wrapText="1"/>
    </xf>
    <xf numFmtId="0" fontId="26" fillId="2" borderId="3" xfId="0" applyFont="1" applyFill="1" applyBorder="1" applyAlignment="1">
      <alignment horizontal="right" vertical="top" wrapText="1"/>
    </xf>
    <xf numFmtId="0" fontId="26" fillId="2" borderId="2" xfId="0" applyFont="1" applyFill="1" applyBorder="1" applyAlignment="1">
      <alignment horizontal="right" vertical="top" wrapText="1"/>
    </xf>
    <xf numFmtId="0" fontId="26" fillId="2" borderId="4" xfId="0" applyFont="1" applyFill="1" applyBorder="1" applyAlignment="1">
      <alignment horizontal="right" vertical="top" wrapText="1"/>
    </xf>
    <xf numFmtId="0" fontId="0" fillId="0" borderId="17" xfId="0" applyBorder="1" applyAlignment="1">
      <alignment vertical="top"/>
    </xf>
    <xf numFmtId="0" fontId="10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10" xfId="0" applyFont="1" applyBorder="1" applyAlignment="1">
      <alignment vertical="top" wrapText="1"/>
    </xf>
    <xf numFmtId="0" fontId="34" fillId="0" borderId="6" xfId="0" applyFont="1" applyBorder="1" applyAlignment="1">
      <alignment horizontal="left" vertical="top" wrapText="1"/>
    </xf>
    <xf numFmtId="164" fontId="31" fillId="3" borderId="25" xfId="0" applyNumberFormat="1" applyFont="1" applyFill="1" applyBorder="1" applyAlignment="1">
      <alignment horizontal="right" vertical="top" wrapText="1"/>
    </xf>
    <xf numFmtId="3" fontId="31" fillId="3" borderId="3" xfId="0" applyNumberFormat="1" applyFont="1" applyFill="1" applyBorder="1" applyAlignment="1">
      <alignment vertical="top" wrapText="1"/>
    </xf>
    <xf numFmtId="164" fontId="31" fillId="3" borderId="18" xfId="0" applyNumberFormat="1" applyFont="1" applyFill="1" applyBorder="1" applyAlignment="1">
      <alignment horizontal="right" vertical="top" wrapText="1"/>
    </xf>
    <xf numFmtId="164" fontId="31" fillId="3" borderId="16" xfId="0" applyNumberFormat="1" applyFont="1" applyFill="1" applyBorder="1" applyAlignment="1">
      <alignment horizontal="right" vertical="top" wrapText="1"/>
    </xf>
    <xf numFmtId="164" fontId="31" fillId="2" borderId="18" xfId="0" applyNumberFormat="1" applyFont="1" applyFill="1" applyBorder="1" applyAlignment="1">
      <alignment horizontal="right" vertical="top" wrapText="1"/>
    </xf>
    <xf numFmtId="164" fontId="31" fillId="0" borderId="18" xfId="0" applyNumberFormat="1" applyFont="1" applyBorder="1" applyAlignment="1">
      <alignment horizontal="right" vertical="top" wrapText="1"/>
    </xf>
    <xf numFmtId="164" fontId="36" fillId="0" borderId="18" xfId="0" applyNumberFormat="1" applyFont="1" applyBorder="1" applyAlignment="1">
      <alignment horizontal="right" vertical="top" wrapText="1"/>
    </xf>
    <xf numFmtId="164" fontId="36" fillId="0" borderId="18" xfId="0" applyNumberFormat="1" applyFont="1" applyFill="1" applyBorder="1" applyAlignment="1">
      <alignment horizontal="right" vertical="top" wrapText="1"/>
    </xf>
    <xf numFmtId="164" fontId="37" fillId="0" borderId="18" xfId="0" applyNumberFormat="1" applyFont="1" applyFill="1" applyBorder="1" applyAlignment="1">
      <alignment horizontal="right" vertical="top" wrapText="1"/>
    </xf>
    <xf numFmtId="164" fontId="31" fillId="0" borderId="16" xfId="0" applyNumberFormat="1" applyFont="1" applyFill="1" applyBorder="1" applyAlignment="1">
      <alignment horizontal="right" vertical="top" wrapText="1"/>
    </xf>
    <xf numFmtId="164" fontId="31" fillId="0" borderId="18" xfId="0" applyNumberFormat="1" applyFont="1" applyFill="1" applyBorder="1" applyAlignment="1">
      <alignment horizontal="right" vertical="top" wrapText="1"/>
    </xf>
    <xf numFmtId="164" fontId="31" fillId="0" borderId="18" xfId="0" applyNumberFormat="1" applyFont="1" applyFill="1" applyBorder="1" applyAlignment="1">
      <alignment vertical="top" wrapText="1"/>
    </xf>
    <xf numFmtId="164" fontId="31" fillId="3" borderId="27" xfId="0" applyNumberFormat="1" applyFont="1" applyFill="1" applyBorder="1" applyAlignment="1">
      <alignment horizontal="right" vertical="top" wrapText="1"/>
    </xf>
    <xf numFmtId="0" fontId="0" fillId="0" borderId="28" xfId="0" applyBorder="1" applyAlignment="1">
      <alignment horizontal="left" vertical="top" wrapText="1"/>
    </xf>
    <xf numFmtId="0" fontId="34" fillId="0" borderId="21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top" wrapText="1"/>
    </xf>
    <xf numFmtId="164" fontId="31" fillId="3" borderId="26" xfId="0" applyNumberFormat="1" applyFont="1" applyFill="1" applyBorder="1" applyAlignment="1">
      <alignment horizontal="right" vertical="top" wrapText="1"/>
    </xf>
    <xf numFmtId="164" fontId="36" fillId="2" borderId="23" xfId="0" applyNumberFormat="1" applyFont="1" applyFill="1" applyBorder="1" applyAlignment="1">
      <alignment horizontal="right" vertical="top" wrapText="1"/>
    </xf>
    <xf numFmtId="164" fontId="36" fillId="2" borderId="22" xfId="0" applyNumberFormat="1" applyFont="1" applyFill="1" applyBorder="1" applyAlignment="1">
      <alignment horizontal="right" vertical="top" wrapText="1"/>
    </xf>
    <xf numFmtId="164" fontId="31" fillId="0" borderId="23" xfId="0" applyNumberFormat="1" applyFont="1" applyFill="1" applyBorder="1" applyAlignment="1">
      <alignment vertical="top" wrapText="1"/>
    </xf>
    <xf numFmtId="164" fontId="31" fillId="0" borderId="22" xfId="0" applyNumberFormat="1" applyFont="1" applyFill="1" applyBorder="1" applyAlignment="1">
      <alignment vertical="top" wrapText="1"/>
    </xf>
    <xf numFmtId="0" fontId="36" fillId="3" borderId="2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34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7" fillId="2" borderId="1" xfId="0" applyFont="1" applyFill="1" applyBorder="1" applyAlignment="1">
      <alignment horizontal="right" vertical="top" wrapText="1"/>
    </xf>
    <xf numFmtId="0" fontId="31" fillId="2" borderId="30" xfId="0" applyFont="1" applyFill="1" applyBorder="1" applyAlignment="1">
      <alignment horizontal="center" vertical="top" wrapText="1"/>
    </xf>
    <xf numFmtId="164" fontId="31" fillId="2" borderId="30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right" vertical="top" wrapText="1"/>
    </xf>
    <xf numFmtId="0" fontId="8" fillId="3" borderId="30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7" fillId="3" borderId="30" xfId="0" applyFont="1" applyFill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23" fillId="3" borderId="30" xfId="0" applyFont="1" applyFill="1" applyBorder="1" applyAlignment="1">
      <alignment horizontal="center" vertical="top" wrapText="1"/>
    </xf>
    <xf numFmtId="0" fontId="9" fillId="3" borderId="30" xfId="0" applyFont="1" applyFill="1" applyBorder="1" applyAlignment="1">
      <alignment horizontal="center" vertical="top" wrapText="1"/>
    </xf>
    <xf numFmtId="0" fontId="20" fillId="3" borderId="30" xfId="0" applyFont="1" applyFill="1" applyBorder="1" applyAlignment="1">
      <alignment horizontal="center" vertical="top" wrapText="1"/>
    </xf>
    <xf numFmtId="0" fontId="31" fillId="0" borderId="30" xfId="0" applyFont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6" fillId="0" borderId="30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18" fillId="3" borderId="30" xfId="0" applyFont="1" applyFill="1" applyBorder="1" applyAlignment="1">
      <alignment horizontal="center" vertical="top" wrapText="1"/>
    </xf>
    <xf numFmtId="0" fontId="20" fillId="2" borderId="30" xfId="0" applyFont="1" applyFill="1" applyBorder="1" applyAlignment="1">
      <alignment horizontal="center" vertical="top" wrapText="1"/>
    </xf>
    <xf numFmtId="0" fontId="31" fillId="2" borderId="32" xfId="0" applyFont="1" applyFill="1" applyBorder="1" applyAlignment="1">
      <alignment horizontal="center" vertical="top" wrapText="1"/>
    </xf>
    <xf numFmtId="0" fontId="9" fillId="3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164" fontId="36" fillId="2" borderId="30" xfId="0" applyNumberFormat="1" applyFont="1" applyFill="1" applyBorder="1" applyAlignment="1">
      <alignment horizontal="right" vertical="top" wrapText="1"/>
    </xf>
    <xf numFmtId="164" fontId="36" fillId="2" borderId="27" xfId="0" applyNumberFormat="1" applyFont="1" applyFill="1" applyBorder="1" applyAlignment="1">
      <alignment horizontal="right" vertical="top" wrapText="1"/>
    </xf>
    <xf numFmtId="164" fontId="31" fillId="3" borderId="36" xfId="0" applyNumberFormat="1" applyFont="1" applyFill="1" applyBorder="1" applyAlignment="1">
      <alignment horizontal="right" vertical="top" wrapText="1"/>
    </xf>
    <xf numFmtId="164" fontId="36" fillId="2" borderId="37" xfId="0" applyNumberFormat="1" applyFont="1" applyFill="1" applyBorder="1" applyAlignment="1">
      <alignment horizontal="right" vertical="top" wrapText="1"/>
    </xf>
    <xf numFmtId="164" fontId="36" fillId="2" borderId="36" xfId="0" applyNumberFormat="1" applyFont="1" applyFill="1" applyBorder="1" applyAlignment="1">
      <alignment horizontal="right" vertical="top" wrapText="1"/>
    </xf>
    <xf numFmtId="164" fontId="36" fillId="2" borderId="5" xfId="0" applyNumberFormat="1" applyFont="1" applyFill="1" applyBorder="1" applyAlignment="1">
      <alignment horizontal="right" vertical="top" wrapText="1"/>
    </xf>
    <xf numFmtId="164" fontId="36" fillId="2" borderId="38" xfId="0" applyNumberFormat="1" applyFont="1" applyFill="1" applyBorder="1" applyAlignment="1">
      <alignment horizontal="right" vertical="top" wrapText="1"/>
    </xf>
    <xf numFmtId="164" fontId="31" fillId="0" borderId="31" xfId="0" applyNumberFormat="1" applyFont="1" applyBorder="1" applyAlignment="1">
      <alignment horizontal="right" vertical="top" wrapText="1"/>
    </xf>
    <xf numFmtId="164" fontId="31" fillId="0" borderId="30" xfId="0" applyNumberFormat="1" applyFont="1" applyFill="1" applyBorder="1" applyAlignment="1">
      <alignment horizontal="right" vertical="top" wrapText="1"/>
    </xf>
    <xf numFmtId="164" fontId="31" fillId="0" borderId="5" xfId="0" applyNumberFormat="1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31" fillId="0" borderId="36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 wrapText="1"/>
    </xf>
    <xf numFmtId="0" fontId="36" fillId="0" borderId="2" xfId="0" applyFont="1" applyFill="1" applyBorder="1" applyAlignment="1">
      <alignment vertical="top" wrapText="1"/>
    </xf>
    <xf numFmtId="3" fontId="31" fillId="0" borderId="1" xfId="0" applyNumberFormat="1" applyFont="1" applyFill="1" applyBorder="1" applyAlignment="1">
      <alignment vertical="top" wrapText="1"/>
    </xf>
    <xf numFmtId="2" fontId="31" fillId="0" borderId="2" xfId="0" applyNumberFormat="1" applyFont="1" applyFill="1" applyBorder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1" fillId="0" borderId="2" xfId="0" applyNumberFormat="1" applyFont="1" applyFill="1" applyBorder="1" applyAlignment="1">
      <alignment horizontal="right" vertical="top" wrapText="1"/>
    </xf>
    <xf numFmtId="164" fontId="31" fillId="0" borderId="23" xfId="0" applyNumberFormat="1" applyFont="1" applyFill="1" applyBorder="1" applyAlignment="1">
      <alignment horizontal="right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3" fontId="31" fillId="3" borderId="2" xfId="0" applyNumberFormat="1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center" vertical="top" wrapText="1"/>
    </xf>
    <xf numFmtId="164" fontId="32" fillId="0" borderId="44" xfId="0" applyNumberFormat="1" applyFont="1" applyBorder="1" applyAlignment="1">
      <alignment wrapText="1"/>
    </xf>
    <xf numFmtId="164" fontId="32" fillId="0" borderId="42" xfId="0" applyNumberFormat="1" applyFont="1" applyBorder="1" applyAlignment="1">
      <alignment wrapText="1"/>
    </xf>
    <xf numFmtId="164" fontId="32" fillId="0" borderId="43" xfId="0" applyNumberFormat="1" applyFont="1" applyBorder="1" applyAlignment="1">
      <alignment wrapText="1"/>
    </xf>
    <xf numFmtId="0" fontId="9" fillId="3" borderId="1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64" fontId="32" fillId="0" borderId="48" xfId="0" applyNumberFormat="1" applyFont="1" applyBorder="1" applyAlignment="1">
      <alignment wrapText="1"/>
    </xf>
    <xf numFmtId="0" fontId="35" fillId="0" borderId="48" xfId="0" applyFont="1" applyBorder="1" applyAlignment="1">
      <alignment horizontal="center" vertical="top" wrapText="1"/>
    </xf>
    <xf numFmtId="164" fontId="32" fillId="0" borderId="50" xfId="0" applyNumberFormat="1" applyFont="1" applyBorder="1" applyAlignment="1">
      <alignment wrapText="1"/>
    </xf>
    <xf numFmtId="164" fontId="31" fillId="3" borderId="31" xfId="0" applyNumberFormat="1" applyFont="1" applyFill="1" applyBorder="1" applyAlignment="1">
      <alignment horizontal="right" vertical="top" wrapText="1"/>
    </xf>
    <xf numFmtId="164" fontId="31" fillId="3" borderId="30" xfId="0" applyNumberFormat="1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horizontal="center" vertical="top" wrapText="1"/>
    </xf>
    <xf numFmtId="164" fontId="31" fillId="3" borderId="15" xfId="0" applyNumberFormat="1" applyFont="1" applyFill="1" applyBorder="1" applyAlignment="1">
      <alignment horizontal="right" vertical="top" wrapText="1"/>
    </xf>
    <xf numFmtId="164" fontId="31" fillId="3" borderId="40" xfId="0" applyNumberFormat="1" applyFont="1" applyFill="1" applyBorder="1" applyAlignment="1">
      <alignment horizontal="right" vertical="top" wrapText="1"/>
    </xf>
    <xf numFmtId="164" fontId="31" fillId="3" borderId="5" xfId="0" applyNumberFormat="1" applyFont="1" applyFill="1" applyBorder="1" applyAlignment="1">
      <alignment horizontal="right" vertical="top" wrapText="1"/>
    </xf>
    <xf numFmtId="0" fontId="36" fillId="3" borderId="20" xfId="0" applyFont="1" applyFill="1" applyBorder="1" applyAlignment="1">
      <alignment vertical="top" wrapText="1"/>
    </xf>
    <xf numFmtId="2" fontId="31" fillId="3" borderId="46" xfId="0" applyNumberFormat="1" applyFont="1" applyFill="1" applyBorder="1" applyAlignment="1">
      <alignment vertical="top" wrapText="1"/>
    </xf>
    <xf numFmtId="0" fontId="3" fillId="3" borderId="47" xfId="0" applyFont="1" applyFill="1" applyBorder="1" applyAlignment="1">
      <alignment horizontal="center" vertical="top" wrapText="1"/>
    </xf>
    <xf numFmtId="164" fontId="31" fillId="3" borderId="45" xfId="0" applyNumberFormat="1" applyFont="1" applyFill="1" applyBorder="1" applyAlignment="1">
      <alignment horizontal="right" vertical="top" wrapText="1"/>
    </xf>
    <xf numFmtId="164" fontId="31" fillId="3" borderId="44" xfId="0" applyNumberFormat="1" applyFont="1" applyFill="1" applyBorder="1" applyAlignment="1">
      <alignment horizontal="right" vertical="top" wrapText="1"/>
    </xf>
    <xf numFmtId="164" fontId="31" fillId="3" borderId="46" xfId="0" applyNumberFormat="1" applyFont="1" applyFill="1" applyBorder="1" applyAlignment="1">
      <alignment horizontal="right" vertical="top" wrapText="1"/>
    </xf>
    <xf numFmtId="164" fontId="31" fillId="3" borderId="33" xfId="0" applyNumberFormat="1" applyFont="1" applyFill="1" applyBorder="1" applyAlignment="1">
      <alignment horizontal="right" vertical="top" wrapText="1"/>
    </xf>
    <xf numFmtId="164" fontId="31" fillId="3" borderId="49" xfId="0" applyNumberFormat="1" applyFont="1" applyFill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left" vertical="top" wrapText="1"/>
    </xf>
    <xf numFmtId="0" fontId="34" fillId="0" borderId="21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2" fillId="0" borderId="29" xfId="0" applyFont="1" applyBorder="1" applyAlignment="1">
      <alignment horizontal="right" wrapText="1"/>
    </xf>
    <xf numFmtId="0" fontId="32" fillId="0" borderId="43" xfId="0" applyFont="1" applyBorder="1" applyAlignment="1">
      <alignment horizontal="righ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34" fillId="0" borderId="39" xfId="0" applyFont="1" applyFill="1" applyBorder="1" applyAlignment="1">
      <alignment horizontal="left" vertical="top" wrapText="1"/>
    </xf>
    <xf numFmtId="0" fontId="34" fillId="0" borderId="40" xfId="0" applyFont="1" applyFill="1" applyBorder="1" applyAlignment="1">
      <alignment horizontal="left" vertical="top" wrapText="1"/>
    </xf>
    <xf numFmtId="0" fontId="34" fillId="0" borderId="4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top" wrapText="1"/>
    </xf>
    <xf numFmtId="0" fontId="27" fillId="2" borderId="32" xfId="0" applyFont="1" applyFill="1" applyBorder="1" applyAlignment="1">
      <alignment horizontal="center" vertical="top" wrapText="1"/>
    </xf>
    <xf numFmtId="0" fontId="27" fillId="2" borderId="3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46" xfId="0" applyFont="1" applyFill="1" applyBorder="1" applyAlignment="1">
      <alignment horizontal="left" vertical="top" wrapText="1"/>
    </xf>
    <xf numFmtId="0" fontId="34" fillId="0" borderId="31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view="pageBreakPreview" zoomScale="115" zoomScaleNormal="115" zoomScaleSheetLayoutView="115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I96" sqref="I96"/>
    </sheetView>
  </sheetViews>
  <sheetFormatPr defaultRowHeight="15" x14ac:dyDescent="0.25"/>
  <cols>
    <col min="1" max="1" width="3.5703125" customWidth="1"/>
    <col min="2" max="2" width="35.5703125" customWidth="1"/>
    <col min="3" max="3" width="8.28515625" customWidth="1"/>
    <col min="4" max="4" width="13.7109375" customWidth="1"/>
    <col min="5" max="5" width="11.140625" customWidth="1"/>
    <col min="6" max="6" width="11.28515625" customWidth="1"/>
    <col min="7" max="7" width="12.42578125" customWidth="1"/>
    <col min="8" max="9" width="12.5703125" customWidth="1"/>
    <col min="10" max="10" width="12.7109375" customWidth="1"/>
    <col min="11" max="11" width="51" customWidth="1"/>
    <col min="13" max="14" width="11.7109375" bestFit="1" customWidth="1"/>
  </cols>
  <sheetData>
    <row r="1" spans="1:13" x14ac:dyDescent="0.25">
      <c r="K1" s="74" t="s">
        <v>170</v>
      </c>
    </row>
    <row r="3" spans="1:13" x14ac:dyDescent="0.25">
      <c r="K3" s="26" t="s">
        <v>60</v>
      </c>
    </row>
    <row r="4" spans="1:13" x14ac:dyDescent="0.25">
      <c r="A4" s="257" t="s">
        <v>164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3" ht="15.75" thickBot="1" x14ac:dyDescent="0.3"/>
    <row r="6" spans="1:13" ht="29.25" customHeight="1" x14ac:dyDescent="0.25">
      <c r="A6" s="260" t="s">
        <v>0</v>
      </c>
      <c r="B6" s="258" t="s">
        <v>1</v>
      </c>
      <c r="C6" s="258" t="s">
        <v>4</v>
      </c>
      <c r="D6" s="258" t="s">
        <v>29</v>
      </c>
      <c r="E6" s="258" t="s">
        <v>2</v>
      </c>
      <c r="F6" s="262" t="s">
        <v>61</v>
      </c>
      <c r="G6" s="262"/>
      <c r="H6" s="262"/>
      <c r="I6" s="262"/>
      <c r="J6" s="262"/>
      <c r="K6" s="258" t="s">
        <v>62</v>
      </c>
    </row>
    <row r="7" spans="1:13" ht="28.5" customHeight="1" thickBot="1" x14ac:dyDescent="0.3">
      <c r="A7" s="261"/>
      <c r="B7" s="259"/>
      <c r="C7" s="259"/>
      <c r="D7" s="259"/>
      <c r="E7" s="259"/>
      <c r="F7" s="28">
        <v>2020</v>
      </c>
      <c r="G7" s="2">
        <v>2021</v>
      </c>
      <c r="H7" s="2">
        <v>2022</v>
      </c>
      <c r="I7" s="96">
        <v>2023</v>
      </c>
      <c r="J7" s="94" t="s">
        <v>140</v>
      </c>
      <c r="K7" s="259"/>
    </row>
    <row r="8" spans="1:13" ht="20.25" customHeight="1" x14ac:dyDescent="0.25">
      <c r="A8" s="8" t="s">
        <v>3</v>
      </c>
      <c r="B8" s="119" t="s">
        <v>139</v>
      </c>
      <c r="C8" s="8">
        <v>0.46</v>
      </c>
      <c r="D8" s="127">
        <f t="shared" ref="D8:D13" si="0">F8+G8+H8+I8+J8</f>
        <v>2201400</v>
      </c>
      <c r="E8" s="186" t="s">
        <v>140</v>
      </c>
      <c r="F8" s="95"/>
      <c r="G8" s="9"/>
      <c r="H8" s="9"/>
      <c r="I8" s="29"/>
      <c r="J8" s="144">
        <v>2201400</v>
      </c>
      <c r="K8" s="139" t="s">
        <v>147</v>
      </c>
      <c r="M8" s="107"/>
    </row>
    <row r="9" spans="1:13" ht="73.5" customHeight="1" x14ac:dyDescent="0.25">
      <c r="A9" s="14" t="s">
        <v>5</v>
      </c>
      <c r="B9" s="116" t="s">
        <v>137</v>
      </c>
      <c r="C9" s="76">
        <v>0.21</v>
      </c>
      <c r="D9" s="57">
        <f t="shared" si="0"/>
        <v>738840</v>
      </c>
      <c r="E9" s="175">
        <v>2023</v>
      </c>
      <c r="F9" s="16"/>
      <c r="G9" s="16"/>
      <c r="H9" s="16"/>
      <c r="I9" s="128">
        <v>738840</v>
      </c>
      <c r="J9" s="31"/>
      <c r="K9" s="122" t="s">
        <v>138</v>
      </c>
    </row>
    <row r="10" spans="1:13" ht="31.5" customHeight="1" x14ac:dyDescent="0.25">
      <c r="A10" s="120" t="s">
        <v>6</v>
      </c>
      <c r="B10" s="65" t="s">
        <v>70</v>
      </c>
      <c r="C10" s="17">
        <f>C11+C12+C16</f>
        <v>5.4079999999999995</v>
      </c>
      <c r="D10" s="57">
        <f t="shared" si="0"/>
        <v>17623180.600000001</v>
      </c>
      <c r="E10" s="170" t="s">
        <v>151</v>
      </c>
      <c r="F10" s="16">
        <f>F11+F12+F16</f>
        <v>0</v>
      </c>
      <c r="G10" s="18">
        <f>G11+G12+G16</f>
        <v>0</v>
      </c>
      <c r="H10" s="18">
        <f t="shared" ref="H10:J10" si="1">H11+H12+H16</f>
        <v>2812285.3</v>
      </c>
      <c r="I10" s="129">
        <f t="shared" si="1"/>
        <v>2300000</v>
      </c>
      <c r="J10" s="32">
        <f t="shared" si="1"/>
        <v>12510895.300000001</v>
      </c>
      <c r="K10" s="6"/>
    </row>
    <row r="11" spans="1:13" ht="46.5" customHeight="1" x14ac:dyDescent="0.25">
      <c r="A11" s="64" t="s">
        <v>30</v>
      </c>
      <c r="B11" s="200" t="s">
        <v>160</v>
      </c>
      <c r="C11" s="39">
        <f>1.42</f>
        <v>1.42</v>
      </c>
      <c r="D11" s="57">
        <f t="shared" si="0"/>
        <v>2281798.7999999998</v>
      </c>
      <c r="E11" s="187">
        <v>2024</v>
      </c>
      <c r="F11" s="44"/>
      <c r="G11" s="61"/>
      <c r="H11" s="61"/>
      <c r="I11" s="62"/>
      <c r="J11" s="145">
        <v>2281798.7999999998</v>
      </c>
      <c r="K11" s="6" t="s">
        <v>159</v>
      </c>
    </row>
    <row r="12" spans="1:13" ht="60.75" customHeight="1" x14ac:dyDescent="0.25">
      <c r="A12" s="64" t="s">
        <v>31</v>
      </c>
      <c r="B12" s="104" t="s">
        <v>121</v>
      </c>
      <c r="C12" s="39">
        <f>C13+C14+C15</f>
        <v>1.468</v>
      </c>
      <c r="D12" s="57">
        <f t="shared" si="0"/>
        <v>4100000</v>
      </c>
      <c r="E12" s="263" t="s">
        <v>144</v>
      </c>
      <c r="F12" s="44">
        <v>0</v>
      </c>
      <c r="G12" s="63">
        <f t="shared" ref="G12:J12" si="2">G13+G14+G15</f>
        <v>0</v>
      </c>
      <c r="H12" s="63">
        <f t="shared" si="2"/>
        <v>0</v>
      </c>
      <c r="I12" s="63">
        <f t="shared" si="2"/>
        <v>1100000</v>
      </c>
      <c r="J12" s="146">
        <f t="shared" si="2"/>
        <v>3000000</v>
      </c>
      <c r="K12" s="237" t="s">
        <v>50</v>
      </c>
    </row>
    <row r="13" spans="1:13" x14ac:dyDescent="0.25">
      <c r="A13" s="110"/>
      <c r="B13" s="101" t="s">
        <v>115</v>
      </c>
      <c r="C13" s="39">
        <f>0.22+0.28</f>
        <v>0.5</v>
      </c>
      <c r="D13" s="57">
        <f t="shared" si="0"/>
        <v>1100000</v>
      </c>
      <c r="E13" s="264"/>
      <c r="F13" s="44"/>
      <c r="G13" s="60"/>
      <c r="H13" s="61"/>
      <c r="I13" s="62">
        <v>1100000</v>
      </c>
      <c r="J13" s="145"/>
      <c r="K13" s="238"/>
    </row>
    <row r="14" spans="1:13" x14ac:dyDescent="0.25">
      <c r="A14" s="111"/>
      <c r="B14" s="101" t="s">
        <v>116</v>
      </c>
      <c r="C14" s="39">
        <v>7.8E-2</v>
      </c>
      <c r="D14" s="57">
        <f t="shared" ref="D14:D75" si="3">F14+G14+H14+I14+J14</f>
        <v>300000</v>
      </c>
      <c r="E14" s="264"/>
      <c r="F14" s="44"/>
      <c r="G14" s="60"/>
      <c r="H14" s="61"/>
      <c r="I14" s="62"/>
      <c r="J14" s="145">
        <v>300000</v>
      </c>
      <c r="K14" s="238"/>
    </row>
    <row r="15" spans="1:13" ht="30" x14ac:dyDescent="0.25">
      <c r="A15" s="109"/>
      <c r="B15" s="101" t="s">
        <v>114</v>
      </c>
      <c r="C15" s="39">
        <v>0.89</v>
      </c>
      <c r="D15" s="57">
        <f t="shared" si="3"/>
        <v>2700000</v>
      </c>
      <c r="E15" s="265"/>
      <c r="F15" s="44"/>
      <c r="G15" s="60"/>
      <c r="H15" s="61"/>
      <c r="I15" s="62"/>
      <c r="J15" s="145">
        <v>2700000</v>
      </c>
      <c r="K15" s="239"/>
    </row>
    <row r="16" spans="1:13" ht="47.25" customHeight="1" x14ac:dyDescent="0.25">
      <c r="A16" s="64" t="s">
        <v>32</v>
      </c>
      <c r="B16" s="86" t="s">
        <v>80</v>
      </c>
      <c r="C16" s="39">
        <v>2.52</v>
      </c>
      <c r="D16" s="57">
        <f t="shared" si="3"/>
        <v>11241381.800000001</v>
      </c>
      <c r="E16" s="254" t="s">
        <v>148</v>
      </c>
      <c r="F16" s="44">
        <v>0</v>
      </c>
      <c r="G16" s="63">
        <f t="shared" ref="G16:J16" si="4">G17+G18+G19+G20</f>
        <v>0</v>
      </c>
      <c r="H16" s="63">
        <f t="shared" si="4"/>
        <v>2812285.3</v>
      </c>
      <c r="I16" s="63">
        <f t="shared" si="4"/>
        <v>1200000</v>
      </c>
      <c r="J16" s="146">
        <f t="shared" si="4"/>
        <v>7229096.5</v>
      </c>
      <c r="K16" s="237" t="s">
        <v>169</v>
      </c>
    </row>
    <row r="17" spans="1:12" x14ac:dyDescent="0.25">
      <c r="A17" s="110"/>
      <c r="B17" s="209" t="s">
        <v>168</v>
      </c>
      <c r="C17" s="39"/>
      <c r="D17" s="57">
        <f t="shared" si="3"/>
        <v>3981553.4</v>
      </c>
      <c r="E17" s="255"/>
      <c r="F17" s="44"/>
      <c r="G17" s="60"/>
      <c r="H17" s="61"/>
      <c r="I17" s="62"/>
      <c r="J17" s="146">
        <v>3981553.4</v>
      </c>
      <c r="K17" s="238"/>
    </row>
    <row r="18" spans="1:12" x14ac:dyDescent="0.25">
      <c r="A18" s="111"/>
      <c r="B18" s="209" t="s">
        <v>166</v>
      </c>
      <c r="C18" s="39"/>
      <c r="D18" s="57">
        <f t="shared" si="3"/>
        <v>2812285.3</v>
      </c>
      <c r="E18" s="255"/>
      <c r="F18" s="44"/>
      <c r="G18" s="37"/>
      <c r="H18" s="75">
        <v>2812285.3</v>
      </c>
      <c r="I18" s="63"/>
      <c r="J18" s="146"/>
      <c r="K18" s="238"/>
    </row>
    <row r="19" spans="1:12" x14ac:dyDescent="0.25">
      <c r="A19" s="111"/>
      <c r="B19" s="209" t="s">
        <v>167</v>
      </c>
      <c r="C19" s="39"/>
      <c r="D19" s="57">
        <f t="shared" si="3"/>
        <v>2852614.6</v>
      </c>
      <c r="E19" s="255"/>
      <c r="F19" s="44"/>
      <c r="G19" s="60"/>
      <c r="H19" s="61"/>
      <c r="I19" s="62">
        <v>1200000</v>
      </c>
      <c r="J19" s="145">
        <v>1652614.6</v>
      </c>
      <c r="K19" s="238"/>
    </row>
    <row r="20" spans="1:12" x14ac:dyDescent="0.25">
      <c r="A20" s="109"/>
      <c r="B20" s="209" t="s">
        <v>79</v>
      </c>
      <c r="C20" s="39"/>
      <c r="D20" s="57">
        <f t="shared" si="3"/>
        <v>1594928.5</v>
      </c>
      <c r="E20" s="256"/>
      <c r="F20" s="44"/>
      <c r="G20" s="60"/>
      <c r="H20" s="61"/>
      <c r="I20" s="62"/>
      <c r="J20" s="145">
        <v>1594928.5</v>
      </c>
      <c r="K20" s="239"/>
    </row>
    <row r="21" spans="1:12" ht="45" customHeight="1" x14ac:dyDescent="0.25">
      <c r="A21" s="120" t="s">
        <v>7</v>
      </c>
      <c r="B21" s="82" t="s">
        <v>78</v>
      </c>
      <c r="C21" s="17">
        <f>C22+C23+C24+C25+C26+C27+C28+C30</f>
        <v>2.08</v>
      </c>
      <c r="D21" s="57">
        <f t="shared" si="3"/>
        <v>5440087.2000000002</v>
      </c>
      <c r="E21" s="166" t="s">
        <v>140</v>
      </c>
      <c r="F21" s="16">
        <f>F22+F23+F24+F25+F26+F27+F28+F30</f>
        <v>0</v>
      </c>
      <c r="G21" s="15">
        <f>G22+G23+G24+G25+G26+G27+G28+G30</f>
        <v>0</v>
      </c>
      <c r="H21" s="15">
        <f t="shared" ref="H21:J21" si="5">H22+H23+H24+H25+H26+H27+H28+H30</f>
        <v>0</v>
      </c>
      <c r="I21" s="128">
        <f t="shared" si="5"/>
        <v>1064434.8</v>
      </c>
      <c r="J21" s="190">
        <f t="shared" si="5"/>
        <v>4375652.4000000004</v>
      </c>
      <c r="K21" s="248" t="s">
        <v>171</v>
      </c>
      <c r="L21" s="107"/>
    </row>
    <row r="22" spans="1:12" ht="30" x14ac:dyDescent="0.25">
      <c r="A22" s="85" t="s">
        <v>30</v>
      </c>
      <c r="B22" s="89" t="s">
        <v>89</v>
      </c>
      <c r="C22" s="39">
        <v>0.34</v>
      </c>
      <c r="D22" s="57">
        <f t="shared" si="3"/>
        <v>878364</v>
      </c>
      <c r="E22" s="251" t="s">
        <v>183</v>
      </c>
      <c r="F22" s="44"/>
      <c r="G22" s="83"/>
      <c r="H22" s="84"/>
      <c r="I22" s="62"/>
      <c r="J22" s="191">
        <v>878364</v>
      </c>
      <c r="K22" s="249"/>
      <c r="L22" s="47"/>
    </row>
    <row r="23" spans="1:12" x14ac:dyDescent="0.25">
      <c r="A23" s="85" t="s">
        <v>31</v>
      </c>
      <c r="B23" s="114" t="s">
        <v>131</v>
      </c>
      <c r="C23" s="39">
        <v>0.22</v>
      </c>
      <c r="D23" s="57">
        <f t="shared" si="3"/>
        <v>594291.6</v>
      </c>
      <c r="E23" s="252"/>
      <c r="F23" s="44"/>
      <c r="G23" s="83"/>
      <c r="H23" s="84"/>
      <c r="I23" s="62"/>
      <c r="J23" s="191">
        <v>594291.6</v>
      </c>
      <c r="K23" s="249"/>
      <c r="L23" s="47"/>
    </row>
    <row r="24" spans="1:12" x14ac:dyDescent="0.25">
      <c r="A24" s="85" t="s">
        <v>32</v>
      </c>
      <c r="B24" s="114" t="s">
        <v>132</v>
      </c>
      <c r="C24" s="39">
        <v>0.21</v>
      </c>
      <c r="D24" s="57">
        <f t="shared" si="3"/>
        <v>306626.40000000002</v>
      </c>
      <c r="E24" s="252"/>
      <c r="F24" s="44"/>
      <c r="G24" s="83"/>
      <c r="H24" s="84"/>
      <c r="I24" s="62"/>
      <c r="J24" s="191">
        <v>306626.40000000002</v>
      </c>
      <c r="K24" s="249"/>
      <c r="L24" s="47"/>
    </row>
    <row r="25" spans="1:12" ht="30" x14ac:dyDescent="0.25">
      <c r="A25" s="85" t="s">
        <v>33</v>
      </c>
      <c r="B25" s="89" t="s">
        <v>90</v>
      </c>
      <c r="C25" s="39">
        <v>0.15</v>
      </c>
      <c r="D25" s="57">
        <f t="shared" si="3"/>
        <v>422419.20000000001</v>
      </c>
      <c r="E25" s="252"/>
      <c r="F25" s="44"/>
      <c r="G25" s="83"/>
      <c r="H25" s="84"/>
      <c r="I25" s="188"/>
      <c r="J25" s="192">
        <v>422419.20000000001</v>
      </c>
      <c r="K25" s="249"/>
      <c r="L25" s="47"/>
    </row>
    <row r="26" spans="1:12" ht="30" x14ac:dyDescent="0.25">
      <c r="A26" s="85" t="s">
        <v>34</v>
      </c>
      <c r="B26" s="89" t="s">
        <v>91</v>
      </c>
      <c r="C26" s="39">
        <v>0.13</v>
      </c>
      <c r="D26" s="57">
        <f t="shared" si="3"/>
        <v>339026.4</v>
      </c>
      <c r="E26" s="252"/>
      <c r="F26" s="44"/>
      <c r="G26" s="37"/>
      <c r="H26" s="75"/>
      <c r="I26" s="188"/>
      <c r="J26" s="193">
        <v>339026.4</v>
      </c>
      <c r="K26" s="249"/>
      <c r="L26" s="47"/>
    </row>
    <row r="27" spans="1:12" ht="30" x14ac:dyDescent="0.25">
      <c r="A27" s="85" t="s">
        <v>35</v>
      </c>
      <c r="B27" s="89" t="s">
        <v>92</v>
      </c>
      <c r="C27" s="39">
        <v>0.26</v>
      </c>
      <c r="D27" s="57">
        <f t="shared" si="3"/>
        <v>692628</v>
      </c>
      <c r="E27" s="252"/>
      <c r="F27" s="44"/>
      <c r="G27" s="37"/>
      <c r="H27" s="63"/>
      <c r="I27" s="188"/>
      <c r="J27" s="192">
        <v>692628</v>
      </c>
      <c r="K27" s="249"/>
      <c r="L27" s="47"/>
    </row>
    <row r="28" spans="1:12" x14ac:dyDescent="0.25">
      <c r="A28" s="85" t="s">
        <v>36</v>
      </c>
      <c r="B28" s="89" t="s">
        <v>93</v>
      </c>
      <c r="C28" s="39">
        <v>0.34</v>
      </c>
      <c r="D28" s="57">
        <f t="shared" si="3"/>
        <v>1142296.8</v>
      </c>
      <c r="E28" s="252"/>
      <c r="F28" s="44"/>
      <c r="G28" s="37"/>
      <c r="H28" s="75"/>
      <c r="I28" s="189"/>
      <c r="J28" s="194">
        <v>1142296.8</v>
      </c>
      <c r="K28" s="249"/>
      <c r="L28" s="47"/>
    </row>
    <row r="29" spans="1:12" x14ac:dyDescent="0.25">
      <c r="A29" s="113" t="s">
        <v>37</v>
      </c>
      <c r="B29" s="118" t="s">
        <v>130</v>
      </c>
      <c r="C29" s="39">
        <v>0.68</v>
      </c>
      <c r="D29" s="57">
        <f t="shared" si="3"/>
        <v>1756728</v>
      </c>
      <c r="E29" s="252"/>
      <c r="F29" s="44"/>
      <c r="G29" s="83"/>
      <c r="H29" s="84"/>
      <c r="I29" s="62"/>
      <c r="J29" s="191">
        <v>1756728</v>
      </c>
      <c r="K29" s="249"/>
      <c r="L29" s="47"/>
    </row>
    <row r="30" spans="1:12" ht="29.25" customHeight="1" x14ac:dyDescent="0.25">
      <c r="A30" s="113" t="s">
        <v>38</v>
      </c>
      <c r="B30" s="106" t="s">
        <v>122</v>
      </c>
      <c r="C30" s="39">
        <v>0.43</v>
      </c>
      <c r="D30" s="57">
        <f t="shared" si="3"/>
        <v>1064434.8</v>
      </c>
      <c r="E30" s="253"/>
      <c r="F30" s="44"/>
      <c r="G30" s="83"/>
      <c r="H30" s="84"/>
      <c r="I30" s="62">
        <v>1064434.8</v>
      </c>
      <c r="J30" s="191"/>
      <c r="K30" s="250"/>
      <c r="L30" s="47"/>
    </row>
    <row r="31" spans="1:12" ht="45" x14ac:dyDescent="0.25">
      <c r="A31" s="120" t="s">
        <v>8</v>
      </c>
      <c r="B31" s="88" t="s">
        <v>66</v>
      </c>
      <c r="C31" s="17">
        <f>C32</f>
        <v>0.3</v>
      </c>
      <c r="D31" s="57">
        <f t="shared" si="3"/>
        <v>220000</v>
      </c>
      <c r="E31" s="166">
        <v>2021</v>
      </c>
      <c r="F31" s="16">
        <f>F32</f>
        <v>0</v>
      </c>
      <c r="G31" s="16">
        <f>G32</f>
        <v>220000</v>
      </c>
      <c r="H31" s="16">
        <f>H32</f>
        <v>0</v>
      </c>
      <c r="I31" s="128">
        <f>I32</f>
        <v>0</v>
      </c>
      <c r="J31" s="31">
        <f>J32</f>
        <v>0</v>
      </c>
      <c r="K31" s="58"/>
      <c r="L31" s="47"/>
    </row>
    <row r="32" spans="1:12" ht="30" customHeight="1" x14ac:dyDescent="0.25">
      <c r="A32" s="45" t="s">
        <v>30</v>
      </c>
      <c r="B32" s="43" t="s">
        <v>65</v>
      </c>
      <c r="C32" s="39">
        <v>0.3</v>
      </c>
      <c r="D32" s="57">
        <f t="shared" si="3"/>
        <v>220000</v>
      </c>
      <c r="E32" s="167">
        <v>2021</v>
      </c>
      <c r="F32" s="44"/>
      <c r="G32" s="75">
        <v>220000</v>
      </c>
      <c r="H32" s="75"/>
      <c r="I32" s="130"/>
      <c r="J32" s="35"/>
      <c r="K32" s="6" t="s">
        <v>149</v>
      </c>
    </row>
    <row r="33" spans="1:14" ht="31.5" customHeight="1" x14ac:dyDescent="0.25">
      <c r="A33" s="120" t="s">
        <v>9</v>
      </c>
      <c r="B33" s="14" t="s">
        <v>41</v>
      </c>
      <c r="C33" s="17">
        <f>C34+C35</f>
        <v>0.30000000000000004</v>
      </c>
      <c r="D33" s="57">
        <f t="shared" si="3"/>
        <v>1155000</v>
      </c>
      <c r="E33" s="168">
        <v>2023</v>
      </c>
      <c r="F33" s="16">
        <f>F34+F35</f>
        <v>0</v>
      </c>
      <c r="G33" s="16">
        <f>G34+G35</f>
        <v>0</v>
      </c>
      <c r="H33" s="16">
        <f>H34+H35</f>
        <v>0</v>
      </c>
      <c r="I33" s="128">
        <f>I34+I35</f>
        <v>0</v>
      </c>
      <c r="J33" s="31">
        <f>J34+J35</f>
        <v>1155000</v>
      </c>
      <c r="K33" s="6"/>
      <c r="L33" s="47"/>
    </row>
    <row r="34" spans="1:14" x14ac:dyDescent="0.25">
      <c r="A34" s="152" t="s">
        <v>30</v>
      </c>
      <c r="B34" s="150" t="s">
        <v>42</v>
      </c>
      <c r="C34" s="19">
        <v>0.2</v>
      </c>
      <c r="D34" s="57">
        <f t="shared" si="3"/>
        <v>770000</v>
      </c>
      <c r="E34" s="211" t="s">
        <v>140</v>
      </c>
      <c r="F34" s="11"/>
      <c r="G34" s="12"/>
      <c r="H34" s="12"/>
      <c r="I34" s="131"/>
      <c r="J34" s="30">
        <v>770000</v>
      </c>
      <c r="K34" s="140" t="s">
        <v>50</v>
      </c>
    </row>
    <row r="35" spans="1:14" x14ac:dyDescent="0.25">
      <c r="A35" s="152" t="s">
        <v>31</v>
      </c>
      <c r="B35" s="150" t="s">
        <v>43</v>
      </c>
      <c r="C35" s="19">
        <v>0.1</v>
      </c>
      <c r="D35" s="57">
        <f t="shared" si="3"/>
        <v>385000</v>
      </c>
      <c r="E35" s="211" t="s">
        <v>140</v>
      </c>
      <c r="F35" s="11"/>
      <c r="G35" s="12"/>
      <c r="H35" s="12"/>
      <c r="I35" s="131"/>
      <c r="J35" s="30">
        <v>385000</v>
      </c>
      <c r="K35" s="6" t="s">
        <v>50</v>
      </c>
    </row>
    <row r="36" spans="1:14" ht="17.25" customHeight="1" x14ac:dyDescent="0.25">
      <c r="A36" s="120" t="s">
        <v>10</v>
      </c>
      <c r="B36" s="14" t="s">
        <v>45</v>
      </c>
      <c r="C36" s="17">
        <f>C38+C37</f>
        <v>0.38</v>
      </c>
      <c r="D36" s="57">
        <f t="shared" si="3"/>
        <v>1030000</v>
      </c>
      <c r="E36" s="170" t="s">
        <v>151</v>
      </c>
      <c r="F36" s="16">
        <f>F38+F37</f>
        <v>0</v>
      </c>
      <c r="G36" s="16">
        <f t="shared" ref="G36:J36" si="6">G38+G37</f>
        <v>0</v>
      </c>
      <c r="H36" s="16">
        <f t="shared" si="6"/>
        <v>0</v>
      </c>
      <c r="I36" s="16">
        <f t="shared" si="6"/>
        <v>0</v>
      </c>
      <c r="J36" s="16">
        <f t="shared" si="6"/>
        <v>1030000</v>
      </c>
      <c r="K36" s="6"/>
      <c r="L36" s="47"/>
    </row>
    <row r="37" spans="1:14" ht="32.25" customHeight="1" x14ac:dyDescent="0.25">
      <c r="A37" s="218" t="s">
        <v>30</v>
      </c>
      <c r="B37" s="108" t="s">
        <v>105</v>
      </c>
      <c r="C37" s="19">
        <v>0.2</v>
      </c>
      <c r="D37" s="57">
        <f t="shared" si="3"/>
        <v>550000</v>
      </c>
      <c r="E37" s="171" t="s">
        <v>140</v>
      </c>
      <c r="F37" s="11"/>
      <c r="G37" s="73"/>
      <c r="H37" s="73"/>
      <c r="I37" s="131"/>
      <c r="J37" s="30">
        <v>550000</v>
      </c>
      <c r="K37" s="122" t="s">
        <v>50</v>
      </c>
    </row>
    <row r="38" spans="1:14" ht="60" x14ac:dyDescent="0.25">
      <c r="A38" s="218" t="s">
        <v>31</v>
      </c>
      <c r="B38" s="115" t="s">
        <v>133</v>
      </c>
      <c r="C38" s="19">
        <v>0.18</v>
      </c>
      <c r="D38" s="57">
        <f t="shared" si="3"/>
        <v>480000</v>
      </c>
      <c r="E38" s="172" t="s">
        <v>140</v>
      </c>
      <c r="F38" s="11"/>
      <c r="G38" s="12"/>
      <c r="H38" s="12"/>
      <c r="I38" s="131"/>
      <c r="J38" s="30">
        <v>480000</v>
      </c>
      <c r="K38" s="6" t="s">
        <v>83</v>
      </c>
      <c r="L38" s="47"/>
    </row>
    <row r="39" spans="1:14" ht="21" customHeight="1" x14ac:dyDescent="0.25">
      <c r="A39" s="120" t="s">
        <v>11</v>
      </c>
      <c r="B39" s="120" t="s">
        <v>142</v>
      </c>
      <c r="C39" s="14">
        <v>0.47</v>
      </c>
      <c r="D39" s="57">
        <f t="shared" si="3"/>
        <v>1292500</v>
      </c>
      <c r="E39" s="173">
        <v>2022</v>
      </c>
      <c r="F39" s="16"/>
      <c r="G39" s="15"/>
      <c r="H39" s="15">
        <v>1292500</v>
      </c>
      <c r="I39" s="128"/>
      <c r="J39" s="31"/>
      <c r="K39" s="122" t="s">
        <v>50</v>
      </c>
    </row>
    <row r="40" spans="1:14" ht="18.75" customHeight="1" x14ac:dyDescent="0.25">
      <c r="A40" s="153" t="s">
        <v>12</v>
      </c>
      <c r="B40" s="14" t="s">
        <v>44</v>
      </c>
      <c r="C40" s="17">
        <f>C41+C42</f>
        <v>0.56000000000000005</v>
      </c>
      <c r="D40" s="57">
        <f t="shared" si="3"/>
        <v>2156000</v>
      </c>
      <c r="E40" s="174" t="s">
        <v>140</v>
      </c>
      <c r="F40" s="16">
        <f>F41+F42</f>
        <v>0</v>
      </c>
      <c r="G40" s="16">
        <f>G41+G42</f>
        <v>0</v>
      </c>
      <c r="H40" s="16">
        <f t="shared" ref="H40:J40" si="7">H41+H42</f>
        <v>0</v>
      </c>
      <c r="I40" s="128">
        <f t="shared" si="7"/>
        <v>0</v>
      </c>
      <c r="J40" s="31">
        <f t="shared" si="7"/>
        <v>2156000</v>
      </c>
      <c r="K40" s="3"/>
    </row>
    <row r="41" spans="1:14" ht="24" customHeight="1" x14ac:dyDescent="0.25">
      <c r="A41" s="50" t="s">
        <v>30</v>
      </c>
      <c r="B41" s="13" t="s">
        <v>39</v>
      </c>
      <c r="C41" s="19">
        <v>0.4</v>
      </c>
      <c r="D41" s="57">
        <f t="shared" si="3"/>
        <v>1540000</v>
      </c>
      <c r="E41" s="171" t="s">
        <v>140</v>
      </c>
      <c r="F41" s="11"/>
      <c r="G41" s="12"/>
      <c r="H41" s="12"/>
      <c r="I41" s="131"/>
      <c r="J41" s="30">
        <v>1540000</v>
      </c>
      <c r="K41" s="237" t="s">
        <v>104</v>
      </c>
      <c r="L41" s="107"/>
    </row>
    <row r="42" spans="1:14" ht="22.5" customHeight="1" x14ac:dyDescent="0.25">
      <c r="A42" s="50" t="s">
        <v>31</v>
      </c>
      <c r="B42" s="108" t="s">
        <v>123</v>
      </c>
      <c r="C42" s="13">
        <v>0.16</v>
      </c>
      <c r="D42" s="57">
        <f t="shared" si="3"/>
        <v>616000</v>
      </c>
      <c r="E42" s="171" t="s">
        <v>140</v>
      </c>
      <c r="F42" s="11"/>
      <c r="G42" s="12"/>
      <c r="H42" s="12"/>
      <c r="I42" s="131"/>
      <c r="J42" s="30">
        <v>616000</v>
      </c>
      <c r="K42" s="239"/>
      <c r="L42" s="107"/>
    </row>
    <row r="43" spans="1:14" ht="21" customHeight="1" x14ac:dyDescent="0.25">
      <c r="A43" s="153" t="s">
        <v>13</v>
      </c>
      <c r="B43" s="100" t="s">
        <v>40</v>
      </c>
      <c r="C43" s="17">
        <f>C44+C45+C47+C46</f>
        <v>0.69000000000000006</v>
      </c>
      <c r="D43" s="57">
        <f t="shared" si="3"/>
        <v>2562800</v>
      </c>
      <c r="E43" s="175" t="s">
        <v>71</v>
      </c>
      <c r="F43" s="16">
        <f>F44+F45+F47+F46</f>
        <v>0</v>
      </c>
      <c r="G43" s="15">
        <f>G44+G45+G47+G46</f>
        <v>1858800</v>
      </c>
      <c r="H43" s="15">
        <f t="shared" ref="H43:J43" si="8">H44+H45+H47+H46</f>
        <v>0</v>
      </c>
      <c r="I43" s="128">
        <f t="shared" si="8"/>
        <v>704000</v>
      </c>
      <c r="J43" s="31">
        <f t="shared" si="8"/>
        <v>0</v>
      </c>
      <c r="K43" s="142"/>
    </row>
    <row r="44" spans="1:14" ht="90.75" customHeight="1" x14ac:dyDescent="0.25">
      <c r="A44" s="10" t="s">
        <v>30</v>
      </c>
      <c r="B44" s="98" t="s">
        <v>102</v>
      </c>
      <c r="C44" s="13">
        <v>0.15</v>
      </c>
      <c r="D44" s="57">
        <f t="shared" si="3"/>
        <v>604800</v>
      </c>
      <c r="E44" s="176">
        <v>2021</v>
      </c>
      <c r="F44" s="11"/>
      <c r="G44" s="12">
        <v>604800</v>
      </c>
      <c r="H44" s="12"/>
      <c r="I44" s="131"/>
      <c r="J44" s="30"/>
      <c r="K44" s="3" t="s">
        <v>157</v>
      </c>
      <c r="L44" s="107"/>
    </row>
    <row r="45" spans="1:14" ht="74.25" customHeight="1" x14ac:dyDescent="0.25">
      <c r="A45" s="10" t="s">
        <v>31</v>
      </c>
      <c r="B45" s="99" t="s">
        <v>112</v>
      </c>
      <c r="C45" s="13">
        <v>0.28000000000000003</v>
      </c>
      <c r="D45" s="57">
        <f t="shared" si="3"/>
        <v>704000</v>
      </c>
      <c r="E45" s="176">
        <v>2021</v>
      </c>
      <c r="F45" s="11"/>
      <c r="G45" s="12">
        <v>704000</v>
      </c>
      <c r="H45" s="12"/>
      <c r="I45" s="131"/>
      <c r="J45" s="30"/>
      <c r="K45" s="3" t="s">
        <v>172</v>
      </c>
      <c r="L45" s="107"/>
      <c r="M45" s="47"/>
      <c r="N45" s="87"/>
    </row>
    <row r="46" spans="1:14" ht="72.75" customHeight="1" x14ac:dyDescent="0.25">
      <c r="A46" s="81" t="s">
        <v>32</v>
      </c>
      <c r="B46" s="108" t="s">
        <v>124</v>
      </c>
      <c r="C46" s="13">
        <v>0.11</v>
      </c>
      <c r="D46" s="57">
        <f t="shared" si="3"/>
        <v>550000</v>
      </c>
      <c r="E46" s="169">
        <v>2021</v>
      </c>
      <c r="F46" s="11"/>
      <c r="G46" s="12">
        <v>550000</v>
      </c>
      <c r="H46" s="12"/>
      <c r="I46" s="131"/>
      <c r="J46" s="30"/>
      <c r="K46" s="3" t="s">
        <v>173</v>
      </c>
      <c r="L46" s="107"/>
      <c r="M46" s="87"/>
      <c r="N46" s="87"/>
    </row>
    <row r="47" spans="1:14" ht="45" x14ac:dyDescent="0.25">
      <c r="A47" s="81" t="s">
        <v>33</v>
      </c>
      <c r="B47" s="67" t="s">
        <v>125</v>
      </c>
      <c r="C47" s="13">
        <v>0.15</v>
      </c>
      <c r="D47" s="57">
        <f t="shared" si="3"/>
        <v>704000</v>
      </c>
      <c r="E47" s="172">
        <v>2023</v>
      </c>
      <c r="F47" s="11"/>
      <c r="G47" s="12"/>
      <c r="H47" s="12"/>
      <c r="I47" s="131">
        <v>704000</v>
      </c>
      <c r="J47" s="30"/>
      <c r="K47" s="3" t="s">
        <v>81</v>
      </c>
      <c r="L47" s="107"/>
      <c r="M47" s="47"/>
    </row>
    <row r="48" spans="1:14" ht="91.5" customHeight="1" x14ac:dyDescent="0.25">
      <c r="A48" s="153" t="s">
        <v>14</v>
      </c>
      <c r="B48" s="116" t="s">
        <v>134</v>
      </c>
      <c r="C48" s="14">
        <v>0.23</v>
      </c>
      <c r="D48" s="57">
        <f t="shared" si="3"/>
        <v>2749928</v>
      </c>
      <c r="E48" s="208" t="s">
        <v>165</v>
      </c>
      <c r="F48" s="16"/>
      <c r="G48" s="15">
        <v>1909428</v>
      </c>
      <c r="H48" s="15">
        <v>840500</v>
      </c>
      <c r="I48" s="128">
        <v>0</v>
      </c>
      <c r="J48" s="31">
        <v>0</v>
      </c>
      <c r="K48" s="6" t="s">
        <v>174</v>
      </c>
      <c r="M48" s="47"/>
    </row>
    <row r="49" spans="1:11" ht="22.5" customHeight="1" x14ac:dyDescent="0.25">
      <c r="A49" s="153" t="s">
        <v>15</v>
      </c>
      <c r="B49" s="105" t="s">
        <v>126</v>
      </c>
      <c r="C49" s="14">
        <f>C50+C51</f>
        <v>1.63</v>
      </c>
      <c r="D49" s="57">
        <f t="shared" si="3"/>
        <v>4482500</v>
      </c>
      <c r="E49" s="174" t="s">
        <v>140</v>
      </c>
      <c r="F49" s="16">
        <f t="shared" ref="F49:G49" si="9">F50+F51</f>
        <v>0</v>
      </c>
      <c r="G49" s="16">
        <f t="shared" si="9"/>
        <v>0</v>
      </c>
      <c r="H49" s="16">
        <f t="shared" ref="H49:J49" si="10">H50+H51</f>
        <v>0</v>
      </c>
      <c r="I49" s="128">
        <f t="shared" si="10"/>
        <v>0</v>
      </c>
      <c r="J49" s="31">
        <f t="shared" si="10"/>
        <v>4482500</v>
      </c>
      <c r="K49" s="237" t="s">
        <v>50</v>
      </c>
    </row>
    <row r="50" spans="1:11" ht="32.25" customHeight="1" x14ac:dyDescent="0.25">
      <c r="A50" s="10" t="s">
        <v>30</v>
      </c>
      <c r="B50" s="99" t="s">
        <v>69</v>
      </c>
      <c r="C50" s="13">
        <v>0.77</v>
      </c>
      <c r="D50" s="57">
        <f t="shared" si="3"/>
        <v>2117500</v>
      </c>
      <c r="E50" s="171" t="s">
        <v>140</v>
      </c>
      <c r="F50" s="11"/>
      <c r="G50" s="12"/>
      <c r="H50" s="12"/>
      <c r="I50" s="131"/>
      <c r="J50" s="30">
        <v>2117500</v>
      </c>
      <c r="K50" s="238"/>
    </row>
    <row r="51" spans="1:11" ht="45" x14ac:dyDescent="0.25">
      <c r="A51" s="10" t="s">
        <v>31</v>
      </c>
      <c r="B51" s="99" t="s">
        <v>68</v>
      </c>
      <c r="C51" s="13">
        <v>0.86</v>
      </c>
      <c r="D51" s="57">
        <f t="shared" si="3"/>
        <v>2365000</v>
      </c>
      <c r="E51" s="211" t="s">
        <v>140</v>
      </c>
      <c r="F51" s="11"/>
      <c r="G51" s="12"/>
      <c r="H51" s="12"/>
      <c r="I51" s="131"/>
      <c r="J51" s="30">
        <v>2365000</v>
      </c>
      <c r="K51" s="239"/>
    </row>
    <row r="52" spans="1:11" ht="32.25" customHeight="1" x14ac:dyDescent="0.25">
      <c r="A52" s="153" t="s">
        <v>16</v>
      </c>
      <c r="B52" s="14" t="s">
        <v>27</v>
      </c>
      <c r="C52" s="14">
        <v>4.26</v>
      </c>
      <c r="D52" s="57">
        <f t="shared" si="3"/>
        <v>3289000</v>
      </c>
      <c r="E52" s="174" t="s">
        <v>140</v>
      </c>
      <c r="F52" s="16">
        <v>0</v>
      </c>
      <c r="G52" s="15">
        <v>0</v>
      </c>
      <c r="H52" s="15">
        <v>0</v>
      </c>
      <c r="I52" s="128">
        <v>0</v>
      </c>
      <c r="J52" s="31">
        <v>3289000</v>
      </c>
      <c r="K52" s="124" t="s">
        <v>50</v>
      </c>
    </row>
    <row r="53" spans="1:11" ht="21.75" customHeight="1" x14ac:dyDescent="0.25">
      <c r="A53" s="153" t="s">
        <v>17</v>
      </c>
      <c r="B53" s="14" t="s">
        <v>28</v>
      </c>
      <c r="C53" s="17">
        <v>0.9</v>
      </c>
      <c r="D53" s="57">
        <f t="shared" si="3"/>
        <v>1980000</v>
      </c>
      <c r="E53" s="174" t="s">
        <v>140</v>
      </c>
      <c r="F53" s="16">
        <v>0</v>
      </c>
      <c r="G53" s="15">
        <v>0</v>
      </c>
      <c r="H53" s="15">
        <v>0</v>
      </c>
      <c r="I53" s="128">
        <v>0</v>
      </c>
      <c r="J53" s="31">
        <v>1980000</v>
      </c>
      <c r="K53" s="124" t="s">
        <v>50</v>
      </c>
    </row>
    <row r="54" spans="1:11" ht="24" customHeight="1" x14ac:dyDescent="0.25">
      <c r="A54" s="153" t="s">
        <v>18</v>
      </c>
      <c r="B54" s="46" t="s">
        <v>67</v>
      </c>
      <c r="C54" s="17">
        <v>1.4</v>
      </c>
      <c r="D54" s="57">
        <f t="shared" si="3"/>
        <v>2200000</v>
      </c>
      <c r="E54" s="174" t="s">
        <v>140</v>
      </c>
      <c r="F54" s="16">
        <v>0</v>
      </c>
      <c r="G54" s="15">
        <v>0</v>
      </c>
      <c r="H54" s="15">
        <v>0</v>
      </c>
      <c r="I54" s="128">
        <v>0</v>
      </c>
      <c r="J54" s="31">
        <v>2200000</v>
      </c>
      <c r="K54" s="6" t="s">
        <v>50</v>
      </c>
    </row>
    <row r="55" spans="1:11" ht="21" customHeight="1" x14ac:dyDescent="0.25">
      <c r="A55" s="153" t="s">
        <v>19</v>
      </c>
      <c r="B55" s="153" t="s">
        <v>152</v>
      </c>
      <c r="C55" s="17">
        <f>C56+C57</f>
        <v>2.4000000000000004</v>
      </c>
      <c r="D55" s="57">
        <f t="shared" si="3"/>
        <v>6215000</v>
      </c>
      <c r="E55" s="170" t="s">
        <v>153</v>
      </c>
      <c r="F55" s="16">
        <f>F56+F57</f>
        <v>0</v>
      </c>
      <c r="G55" s="16">
        <f>G56+G57</f>
        <v>2000000</v>
      </c>
      <c r="H55" s="16">
        <f>H56+H57</f>
        <v>2015000</v>
      </c>
      <c r="I55" s="128">
        <f>I56+I57</f>
        <v>0</v>
      </c>
      <c r="J55" s="31">
        <f>J56+J57</f>
        <v>2200000</v>
      </c>
      <c r="K55" s="3"/>
    </row>
    <row r="56" spans="1:11" ht="17.25" customHeight="1" x14ac:dyDescent="0.25">
      <c r="A56" s="154" t="s">
        <v>30</v>
      </c>
      <c r="B56" s="103" t="s">
        <v>117</v>
      </c>
      <c r="C56" s="78">
        <v>1.6</v>
      </c>
      <c r="D56" s="57">
        <f t="shared" si="3"/>
        <v>4015000</v>
      </c>
      <c r="E56" s="177" t="s">
        <v>146</v>
      </c>
      <c r="F56" s="53"/>
      <c r="G56" s="49">
        <v>2000000</v>
      </c>
      <c r="H56" s="71">
        <v>2015000</v>
      </c>
      <c r="I56" s="134"/>
      <c r="J56" s="52"/>
      <c r="K56" s="6" t="s">
        <v>50</v>
      </c>
    </row>
    <row r="57" spans="1:11" ht="17.25" customHeight="1" x14ac:dyDescent="0.25">
      <c r="A57" s="154" t="s">
        <v>31</v>
      </c>
      <c r="B57" s="80" t="s">
        <v>76</v>
      </c>
      <c r="C57" s="78">
        <v>0.8</v>
      </c>
      <c r="D57" s="57">
        <f t="shared" si="3"/>
        <v>2200000</v>
      </c>
      <c r="E57" s="178" t="s">
        <v>140</v>
      </c>
      <c r="F57" s="53"/>
      <c r="G57" s="49"/>
      <c r="H57" s="79"/>
      <c r="I57" s="134"/>
      <c r="J57" s="52">
        <v>2200000</v>
      </c>
      <c r="K57" s="6" t="s">
        <v>50</v>
      </c>
    </row>
    <row r="58" spans="1:11" ht="20.25" customHeight="1" x14ac:dyDescent="0.25">
      <c r="A58" s="153" t="s">
        <v>20</v>
      </c>
      <c r="B58" s="105" t="s">
        <v>127</v>
      </c>
      <c r="C58" s="17">
        <v>0.21</v>
      </c>
      <c r="D58" s="57">
        <f t="shared" si="3"/>
        <v>882000</v>
      </c>
      <c r="E58" s="173">
        <v>2023</v>
      </c>
      <c r="F58" s="16">
        <v>0</v>
      </c>
      <c r="G58" s="15">
        <v>0</v>
      </c>
      <c r="H58" s="15">
        <v>0</v>
      </c>
      <c r="I58" s="128">
        <v>882000</v>
      </c>
      <c r="J58" s="31">
        <v>0</v>
      </c>
      <c r="K58" s="6" t="s">
        <v>50</v>
      </c>
    </row>
    <row r="59" spans="1:11" ht="60.75" customHeight="1" x14ac:dyDescent="0.25">
      <c r="A59" s="153" t="s">
        <v>141</v>
      </c>
      <c r="B59" s="14" t="s">
        <v>49</v>
      </c>
      <c r="C59" s="17">
        <f>C60+C61+C62+C63+C64+C65+C66+C67</f>
        <v>3.8299999999999996</v>
      </c>
      <c r="D59" s="57">
        <f t="shared" si="3"/>
        <v>14044981</v>
      </c>
      <c r="E59" s="174" t="s">
        <v>140</v>
      </c>
      <c r="F59" s="16">
        <f>F60+F61+F62+F63+F64+F65+F66+F67</f>
        <v>4217200</v>
      </c>
      <c r="G59" s="15">
        <f>G60+G61+G62+G63+G64+G65+G66+G67</f>
        <v>0</v>
      </c>
      <c r="H59" s="15">
        <f t="shared" ref="H59:J59" si="11">H60+H61+H62+H63+H64+H65+H66+H67</f>
        <v>0</v>
      </c>
      <c r="I59" s="128">
        <f t="shared" si="11"/>
        <v>0</v>
      </c>
      <c r="J59" s="31">
        <f t="shared" si="11"/>
        <v>9827781</v>
      </c>
      <c r="K59" s="143" t="s">
        <v>72</v>
      </c>
    </row>
    <row r="60" spans="1:11" ht="31.5" customHeight="1" x14ac:dyDescent="0.25">
      <c r="A60" s="10" t="s">
        <v>30</v>
      </c>
      <c r="B60" s="92" t="s">
        <v>101</v>
      </c>
      <c r="C60" s="20">
        <v>1.97</v>
      </c>
      <c r="D60" s="57">
        <f t="shared" si="3"/>
        <v>10063200</v>
      </c>
      <c r="E60" s="236" t="s">
        <v>184</v>
      </c>
      <c r="F60" s="24">
        <v>3063200</v>
      </c>
      <c r="G60" s="21"/>
      <c r="H60" s="25"/>
      <c r="I60" s="135"/>
      <c r="J60" s="147">
        <v>7000000</v>
      </c>
      <c r="K60" s="242"/>
    </row>
    <row r="61" spans="1:11" ht="15.75" customHeight="1" x14ac:dyDescent="0.25">
      <c r="A61" s="10" t="s">
        <v>31</v>
      </c>
      <c r="B61" s="93" t="s">
        <v>94</v>
      </c>
      <c r="C61" s="19">
        <v>0.2</v>
      </c>
      <c r="D61" s="57">
        <f t="shared" si="3"/>
        <v>522000</v>
      </c>
      <c r="E61" s="179">
        <v>2020</v>
      </c>
      <c r="F61" s="24">
        <v>522000</v>
      </c>
      <c r="G61" s="12"/>
      <c r="H61" s="48"/>
      <c r="I61" s="136"/>
      <c r="J61" s="148"/>
      <c r="K61" s="247"/>
    </row>
    <row r="62" spans="1:11" ht="15.75" customHeight="1" x14ac:dyDescent="0.25">
      <c r="A62" s="10" t="s">
        <v>32</v>
      </c>
      <c r="B62" s="91" t="s">
        <v>95</v>
      </c>
      <c r="C62" s="19">
        <v>0.4</v>
      </c>
      <c r="D62" s="57">
        <f t="shared" si="3"/>
        <v>632000</v>
      </c>
      <c r="E62" s="179">
        <v>2020</v>
      </c>
      <c r="F62" s="44">
        <v>632000</v>
      </c>
      <c r="G62" s="12"/>
      <c r="H62" s="48"/>
      <c r="I62" s="137"/>
      <c r="J62" s="52"/>
      <c r="K62" s="243"/>
    </row>
    <row r="63" spans="1:11" ht="30" x14ac:dyDescent="0.25">
      <c r="A63" s="10" t="s">
        <v>33</v>
      </c>
      <c r="B63" s="91" t="s">
        <v>96</v>
      </c>
      <c r="C63" s="19">
        <v>0.13</v>
      </c>
      <c r="D63" s="57">
        <f t="shared" si="3"/>
        <v>359196</v>
      </c>
      <c r="E63" s="179" t="s">
        <v>140</v>
      </c>
      <c r="F63" s="11"/>
      <c r="G63" s="12"/>
      <c r="H63" s="49"/>
      <c r="I63" s="137"/>
      <c r="J63" s="52">
        <v>359196</v>
      </c>
      <c r="K63" s="3" t="s">
        <v>84</v>
      </c>
    </row>
    <row r="64" spans="1:11" ht="30" x14ac:dyDescent="0.25">
      <c r="A64" s="10" t="s">
        <v>34</v>
      </c>
      <c r="B64" s="91" t="s">
        <v>97</v>
      </c>
      <c r="C64" s="19">
        <v>0.28000000000000003</v>
      </c>
      <c r="D64" s="57">
        <f t="shared" si="3"/>
        <v>605495</v>
      </c>
      <c r="E64" s="121" t="s">
        <v>140</v>
      </c>
      <c r="F64" s="195"/>
      <c r="G64" s="12"/>
      <c r="H64" s="49"/>
      <c r="I64" s="137"/>
      <c r="J64" s="199">
        <v>605495</v>
      </c>
      <c r="K64" s="198" t="s">
        <v>85</v>
      </c>
    </row>
    <row r="65" spans="1:13" ht="30" x14ac:dyDescent="0.25">
      <c r="A65" s="10" t="s">
        <v>35</v>
      </c>
      <c r="B65" s="90" t="s">
        <v>98</v>
      </c>
      <c r="C65" s="20">
        <v>0.25</v>
      </c>
      <c r="D65" s="57">
        <f t="shared" si="3"/>
        <v>559390</v>
      </c>
      <c r="E65" s="171" t="s">
        <v>140</v>
      </c>
      <c r="F65" s="11"/>
      <c r="G65" s="12"/>
      <c r="H65" s="49"/>
      <c r="I65" s="196"/>
      <c r="J65" s="197">
        <v>559390</v>
      </c>
      <c r="K65" s="198" t="s">
        <v>86</v>
      </c>
    </row>
    <row r="66" spans="1:13" ht="30" x14ac:dyDescent="0.25">
      <c r="A66" s="10" t="s">
        <v>36</v>
      </c>
      <c r="B66" s="91" t="s">
        <v>99</v>
      </c>
      <c r="C66" s="19">
        <v>0.25</v>
      </c>
      <c r="D66" s="57">
        <f t="shared" si="3"/>
        <v>555786</v>
      </c>
      <c r="E66" s="179" t="s">
        <v>140</v>
      </c>
      <c r="F66" s="11"/>
      <c r="G66" s="12"/>
      <c r="H66" s="49"/>
      <c r="I66" s="136"/>
      <c r="J66" s="148">
        <v>555786</v>
      </c>
      <c r="K66" s="3" t="s">
        <v>87</v>
      </c>
    </row>
    <row r="67" spans="1:13" ht="30" x14ac:dyDescent="0.25">
      <c r="A67" s="77" t="s">
        <v>37</v>
      </c>
      <c r="B67" s="91" t="s">
        <v>100</v>
      </c>
      <c r="C67" s="19">
        <v>0.35</v>
      </c>
      <c r="D67" s="57">
        <f t="shared" si="3"/>
        <v>747914</v>
      </c>
      <c r="E67" s="179" t="s">
        <v>140</v>
      </c>
      <c r="F67" s="11"/>
      <c r="G67" s="12"/>
      <c r="H67" s="49"/>
      <c r="I67" s="136"/>
      <c r="J67" s="148">
        <v>747914</v>
      </c>
      <c r="K67" s="3" t="s">
        <v>88</v>
      </c>
    </row>
    <row r="68" spans="1:13" x14ac:dyDescent="0.25">
      <c r="A68" s="153" t="s">
        <v>21</v>
      </c>
      <c r="B68" s="40" t="s">
        <v>150</v>
      </c>
      <c r="C68" s="17">
        <f>C69+C70+C71</f>
        <v>0.35</v>
      </c>
      <c r="D68" s="57">
        <f t="shared" si="3"/>
        <v>825000</v>
      </c>
      <c r="E68" s="166" t="s">
        <v>140</v>
      </c>
      <c r="F68" s="16">
        <f>F69+F70</f>
        <v>0</v>
      </c>
      <c r="G68" s="15">
        <f t="shared" ref="G68:J68" si="12">G69+G70</f>
        <v>495000</v>
      </c>
      <c r="H68" s="15">
        <f t="shared" si="12"/>
        <v>0</v>
      </c>
      <c r="I68" s="128">
        <f t="shared" si="12"/>
        <v>0</v>
      </c>
      <c r="J68" s="31">
        <f t="shared" si="12"/>
        <v>330000</v>
      </c>
      <c r="K68" s="97"/>
    </row>
    <row r="69" spans="1:13" ht="45" x14ac:dyDescent="0.25">
      <c r="A69" s="66" t="s">
        <v>30</v>
      </c>
      <c r="B69" s="67" t="s">
        <v>120</v>
      </c>
      <c r="C69" s="68">
        <v>0.11</v>
      </c>
      <c r="D69" s="57">
        <f t="shared" si="3"/>
        <v>495000</v>
      </c>
      <c r="E69" s="180">
        <v>2021</v>
      </c>
      <c r="F69" s="70"/>
      <c r="G69" s="71">
        <v>495000</v>
      </c>
      <c r="H69" s="71"/>
      <c r="I69" s="133"/>
      <c r="J69" s="69"/>
      <c r="K69" s="6" t="s">
        <v>82</v>
      </c>
      <c r="M69" s="87"/>
    </row>
    <row r="70" spans="1:13" ht="45.75" customHeight="1" x14ac:dyDescent="0.25">
      <c r="A70" s="66" t="s">
        <v>31</v>
      </c>
      <c r="B70" s="67" t="s">
        <v>109</v>
      </c>
      <c r="C70" s="68">
        <f>0.12</f>
        <v>0.12</v>
      </c>
      <c r="D70" s="57">
        <f t="shared" si="3"/>
        <v>330000</v>
      </c>
      <c r="E70" s="180" t="s">
        <v>140</v>
      </c>
      <c r="F70" s="70"/>
      <c r="G70" s="71"/>
      <c r="H70" s="71"/>
      <c r="I70" s="133"/>
      <c r="J70" s="69">
        <v>330000</v>
      </c>
      <c r="K70" s="141" t="s">
        <v>50</v>
      </c>
    </row>
    <row r="71" spans="1:13" ht="17.25" customHeight="1" x14ac:dyDescent="0.25">
      <c r="A71" s="102" t="s">
        <v>32</v>
      </c>
      <c r="B71" s="67" t="s">
        <v>110</v>
      </c>
      <c r="C71" s="68">
        <v>0.12</v>
      </c>
      <c r="D71" s="57">
        <f t="shared" si="3"/>
        <v>330000</v>
      </c>
      <c r="E71" s="180" t="s">
        <v>140</v>
      </c>
      <c r="F71" s="70"/>
      <c r="G71" s="71"/>
      <c r="H71" s="71"/>
      <c r="I71" s="133"/>
      <c r="J71" s="69">
        <v>330000</v>
      </c>
      <c r="K71" s="141" t="s">
        <v>50</v>
      </c>
    </row>
    <row r="72" spans="1:13" ht="30.75" customHeight="1" x14ac:dyDescent="0.25">
      <c r="A72" s="153" t="s">
        <v>22</v>
      </c>
      <c r="B72" s="155" t="s">
        <v>156</v>
      </c>
      <c r="C72" s="22">
        <f>C73</f>
        <v>0.17</v>
      </c>
      <c r="D72" s="57">
        <f t="shared" si="3"/>
        <v>510000</v>
      </c>
      <c r="E72" s="181" t="s">
        <v>140</v>
      </c>
      <c r="F72" s="23">
        <f>F73</f>
        <v>0</v>
      </c>
      <c r="G72" s="18">
        <f>G73</f>
        <v>0</v>
      </c>
      <c r="H72" s="18">
        <f>H73</f>
        <v>0</v>
      </c>
      <c r="I72" s="129">
        <f>I73</f>
        <v>0</v>
      </c>
      <c r="J72" s="32">
        <f>J73</f>
        <v>510000</v>
      </c>
      <c r="K72" s="242" t="s">
        <v>135</v>
      </c>
      <c r="L72" s="7"/>
    </row>
    <row r="73" spans="1:13" x14ac:dyDescent="0.25">
      <c r="A73" s="152" t="s">
        <v>30</v>
      </c>
      <c r="B73" s="157" t="s">
        <v>47</v>
      </c>
      <c r="C73" s="19">
        <v>0.17</v>
      </c>
      <c r="D73" s="57">
        <f t="shared" si="3"/>
        <v>510000</v>
      </c>
      <c r="E73" s="182" t="s">
        <v>140</v>
      </c>
      <c r="F73" s="11"/>
      <c r="G73" s="12"/>
      <c r="H73" s="12"/>
      <c r="I73" s="132"/>
      <c r="J73" s="30">
        <v>510000</v>
      </c>
      <c r="K73" s="243"/>
    </row>
    <row r="74" spans="1:13" ht="76.5" customHeight="1" x14ac:dyDescent="0.25">
      <c r="A74" s="156" t="s">
        <v>23</v>
      </c>
      <c r="B74" s="100" t="s">
        <v>59</v>
      </c>
      <c r="C74" s="59">
        <v>0.27</v>
      </c>
      <c r="D74" s="57">
        <f t="shared" si="3"/>
        <v>600000</v>
      </c>
      <c r="E74" s="174">
        <v>2020</v>
      </c>
      <c r="F74" s="16">
        <v>600000</v>
      </c>
      <c r="G74" s="72"/>
      <c r="H74" s="72"/>
      <c r="I74" s="128"/>
      <c r="J74" s="31">
        <v>0</v>
      </c>
      <c r="K74" s="210" t="s">
        <v>175</v>
      </c>
      <c r="L74" s="7"/>
    </row>
    <row r="75" spans="1:13" ht="77.25" customHeight="1" x14ac:dyDescent="0.25">
      <c r="A75" s="158" t="s">
        <v>24</v>
      </c>
      <c r="B75" s="100" t="s">
        <v>118</v>
      </c>
      <c r="C75" s="17">
        <f>0.35</f>
        <v>0.35</v>
      </c>
      <c r="D75" s="57">
        <f t="shared" si="3"/>
        <v>3338500</v>
      </c>
      <c r="E75" s="174" t="s">
        <v>140</v>
      </c>
      <c r="F75" s="16">
        <v>0</v>
      </c>
      <c r="G75" s="15">
        <v>0</v>
      </c>
      <c r="H75" s="15"/>
      <c r="I75" s="128">
        <v>0</v>
      </c>
      <c r="J75" s="31">
        <v>3338500</v>
      </c>
      <c r="K75" s="27" t="s">
        <v>74</v>
      </c>
    </row>
    <row r="76" spans="1:13" ht="60" customHeight="1" x14ac:dyDescent="0.25">
      <c r="A76" s="158" t="s">
        <v>25</v>
      </c>
      <c r="B76" s="105" t="s">
        <v>128</v>
      </c>
      <c r="C76" s="17">
        <v>0.26</v>
      </c>
      <c r="D76" s="57">
        <f>F76+G76+H76+I76+J76</f>
        <v>2283600</v>
      </c>
      <c r="E76" s="183">
        <v>2021</v>
      </c>
      <c r="F76" s="16"/>
      <c r="G76" s="15">
        <v>2283600</v>
      </c>
      <c r="H76" s="15">
        <v>0</v>
      </c>
      <c r="I76" s="128">
        <v>0</v>
      </c>
      <c r="J76" s="31">
        <v>0</v>
      </c>
      <c r="K76" s="27" t="s">
        <v>77</v>
      </c>
    </row>
    <row r="77" spans="1:13" ht="59.25" customHeight="1" x14ac:dyDescent="0.25">
      <c r="A77" s="156" t="s">
        <v>26</v>
      </c>
      <c r="B77" s="100" t="s">
        <v>106</v>
      </c>
      <c r="C77" s="17">
        <v>0.2</v>
      </c>
      <c r="D77" s="57">
        <f t="shared" ref="D77:D91" si="13">F77+G77+H77+I77+J77</f>
        <v>679800</v>
      </c>
      <c r="E77" s="168">
        <v>2023</v>
      </c>
      <c r="F77" s="16">
        <v>0</v>
      </c>
      <c r="G77" s="15"/>
      <c r="H77" s="15">
        <v>0</v>
      </c>
      <c r="I77" s="128">
        <v>0</v>
      </c>
      <c r="J77" s="31">
        <v>679800</v>
      </c>
      <c r="K77" s="125" t="s">
        <v>50</v>
      </c>
    </row>
    <row r="78" spans="1:13" ht="58.5" customHeight="1" x14ac:dyDescent="0.25">
      <c r="A78" s="158" t="s">
        <v>46</v>
      </c>
      <c r="B78" s="100" t="s">
        <v>107</v>
      </c>
      <c r="C78" s="17">
        <v>0.08</v>
      </c>
      <c r="D78" s="57">
        <f t="shared" si="13"/>
        <v>436700</v>
      </c>
      <c r="E78" s="174" t="s">
        <v>140</v>
      </c>
      <c r="F78" s="16">
        <v>0</v>
      </c>
      <c r="G78" s="15">
        <v>0</v>
      </c>
      <c r="H78" s="15">
        <v>0</v>
      </c>
      <c r="I78" s="128">
        <v>0</v>
      </c>
      <c r="J78" s="31">
        <v>436700</v>
      </c>
      <c r="K78" s="125" t="s">
        <v>50</v>
      </c>
    </row>
    <row r="79" spans="1:13" ht="59.25" customHeight="1" x14ac:dyDescent="0.25">
      <c r="A79" s="156" t="s">
        <v>48</v>
      </c>
      <c r="B79" s="100" t="s">
        <v>108</v>
      </c>
      <c r="C79" s="17">
        <f>0.06+0.05+0.05+0.03</f>
        <v>0.19</v>
      </c>
      <c r="D79" s="57">
        <f t="shared" si="13"/>
        <v>1293600</v>
      </c>
      <c r="E79" s="174" t="s">
        <v>140</v>
      </c>
      <c r="F79" s="16">
        <v>0</v>
      </c>
      <c r="G79" s="15">
        <v>0</v>
      </c>
      <c r="H79" s="15">
        <v>0</v>
      </c>
      <c r="I79" s="128">
        <v>0</v>
      </c>
      <c r="J79" s="31">
        <v>1293600</v>
      </c>
      <c r="K79" s="125" t="s">
        <v>50</v>
      </c>
    </row>
    <row r="80" spans="1:13" ht="92.25" customHeight="1" x14ac:dyDescent="0.25">
      <c r="A80" s="159" t="s">
        <v>57</v>
      </c>
      <c r="B80" s="117" t="s">
        <v>136</v>
      </c>
      <c r="C80" s="54">
        <v>0.2</v>
      </c>
      <c r="D80" s="57">
        <f t="shared" si="13"/>
        <v>2240000</v>
      </c>
      <c r="E80" s="174" t="s">
        <v>146</v>
      </c>
      <c r="F80" s="55">
        <v>0</v>
      </c>
      <c r="G80" s="56">
        <v>700000</v>
      </c>
      <c r="H80" s="56">
        <v>1540000</v>
      </c>
      <c r="I80" s="138">
        <v>0</v>
      </c>
      <c r="J80" s="126">
        <v>0</v>
      </c>
      <c r="K80" s="27" t="s">
        <v>111</v>
      </c>
      <c r="L80" s="33"/>
    </row>
    <row r="81" spans="1:12" ht="45" customHeight="1" x14ac:dyDescent="0.25">
      <c r="A81" s="158" t="s">
        <v>51</v>
      </c>
      <c r="B81" s="40" t="s">
        <v>113</v>
      </c>
      <c r="C81" s="17">
        <f>C83+C82+C84</f>
        <v>1.3</v>
      </c>
      <c r="D81" s="57">
        <f t="shared" si="13"/>
        <v>4571612</v>
      </c>
      <c r="E81" s="170" t="s">
        <v>154</v>
      </c>
      <c r="F81" s="16">
        <f>F83+F82+F84</f>
        <v>0</v>
      </c>
      <c r="G81" s="15">
        <f>G83+G82+G84</f>
        <v>1937244</v>
      </c>
      <c r="H81" s="15">
        <f>H83+H82+H84</f>
        <v>0</v>
      </c>
      <c r="I81" s="128">
        <f>I83+I82+I84</f>
        <v>2634368</v>
      </c>
      <c r="J81" s="31">
        <f>J83+J82+J84</f>
        <v>0</v>
      </c>
      <c r="K81" s="244" t="s">
        <v>103</v>
      </c>
      <c r="L81" s="33"/>
    </row>
    <row r="82" spans="1:12" ht="45" customHeight="1" x14ac:dyDescent="0.25">
      <c r="A82" s="51" t="s">
        <v>30</v>
      </c>
      <c r="B82" s="42" t="s">
        <v>119</v>
      </c>
      <c r="C82" s="39">
        <v>0.21</v>
      </c>
      <c r="D82" s="57">
        <f t="shared" si="13"/>
        <v>1337244</v>
      </c>
      <c r="E82" s="184">
        <v>2021</v>
      </c>
      <c r="F82" s="44"/>
      <c r="G82" s="37">
        <v>1337244</v>
      </c>
      <c r="H82" s="37"/>
      <c r="I82" s="130"/>
      <c r="J82" s="35"/>
      <c r="K82" s="245"/>
      <c r="L82" s="112"/>
    </row>
    <row r="83" spans="1:12" ht="45" x14ac:dyDescent="0.25">
      <c r="A83" s="51" t="s">
        <v>31</v>
      </c>
      <c r="B83" s="41" t="s">
        <v>129</v>
      </c>
      <c r="C83" s="34">
        <f>1.09-0.3</f>
        <v>0.79</v>
      </c>
      <c r="D83" s="57">
        <f t="shared" si="13"/>
        <v>2634368</v>
      </c>
      <c r="E83" s="162">
        <v>2023</v>
      </c>
      <c r="F83" s="36"/>
      <c r="G83" s="37"/>
      <c r="H83" s="38"/>
      <c r="I83" s="163">
        <v>2634368</v>
      </c>
      <c r="J83" s="35"/>
      <c r="K83" s="246"/>
      <c r="L83" s="112"/>
    </row>
    <row r="84" spans="1:12" ht="62.25" customHeight="1" x14ac:dyDescent="0.25">
      <c r="A84" s="161" t="s">
        <v>32</v>
      </c>
      <c r="B84" s="42" t="s">
        <v>161</v>
      </c>
      <c r="C84" s="39">
        <v>0.3</v>
      </c>
      <c r="D84" s="57">
        <f t="shared" si="13"/>
        <v>600000</v>
      </c>
      <c r="E84" s="185">
        <v>2021</v>
      </c>
      <c r="F84" s="44"/>
      <c r="G84" s="37">
        <v>600000</v>
      </c>
      <c r="H84" s="37"/>
      <c r="I84" s="38"/>
      <c r="J84" s="35"/>
      <c r="K84" s="151" t="s">
        <v>176</v>
      </c>
      <c r="L84" s="160"/>
    </row>
    <row r="85" spans="1:12" ht="30" x14ac:dyDescent="0.25">
      <c r="A85" s="158" t="s">
        <v>52</v>
      </c>
      <c r="B85" s="40" t="s">
        <v>63</v>
      </c>
      <c r="C85" s="17">
        <v>0.2</v>
      </c>
      <c r="D85" s="57">
        <f t="shared" si="13"/>
        <v>770000</v>
      </c>
      <c r="E85" s="174" t="s">
        <v>140</v>
      </c>
      <c r="F85" s="16">
        <v>0</v>
      </c>
      <c r="G85" s="15">
        <v>0</v>
      </c>
      <c r="H85" s="15">
        <v>0</v>
      </c>
      <c r="I85" s="128">
        <v>0</v>
      </c>
      <c r="J85" s="31">
        <v>770000</v>
      </c>
      <c r="K85" s="123" t="s">
        <v>50</v>
      </c>
      <c r="L85" s="7"/>
    </row>
    <row r="86" spans="1:12" x14ac:dyDescent="0.25">
      <c r="A86" s="158" t="s">
        <v>53</v>
      </c>
      <c r="B86" s="40" t="s">
        <v>64</v>
      </c>
      <c r="C86" s="17">
        <v>0.75</v>
      </c>
      <c r="D86" s="57">
        <f t="shared" si="13"/>
        <v>2887500</v>
      </c>
      <c r="E86" s="166" t="s">
        <v>140</v>
      </c>
      <c r="F86" s="16">
        <v>0</v>
      </c>
      <c r="G86" s="15">
        <v>0</v>
      </c>
      <c r="H86" s="15"/>
      <c r="I86" s="128">
        <v>0</v>
      </c>
      <c r="J86" s="31">
        <v>2887500</v>
      </c>
      <c r="K86" s="123" t="s">
        <v>50</v>
      </c>
      <c r="L86" s="7"/>
    </row>
    <row r="87" spans="1:12" ht="30" x14ac:dyDescent="0.25">
      <c r="A87" s="158" t="s">
        <v>58</v>
      </c>
      <c r="B87" s="40" t="s">
        <v>155</v>
      </c>
      <c r="C87" s="17">
        <f>C88+C89</f>
        <v>1.5</v>
      </c>
      <c r="D87" s="57">
        <f t="shared" si="13"/>
        <v>5775000</v>
      </c>
      <c r="E87" s="166" t="s">
        <v>140</v>
      </c>
      <c r="F87" s="16">
        <f>F88+F89</f>
        <v>0</v>
      </c>
      <c r="G87" s="15">
        <f>G88+G89</f>
        <v>0</v>
      </c>
      <c r="H87" s="15">
        <f>H88+H89</f>
        <v>0</v>
      </c>
      <c r="I87" s="128">
        <f>I88+I89</f>
        <v>0</v>
      </c>
      <c r="J87" s="31">
        <f>J88+J89</f>
        <v>5775000</v>
      </c>
      <c r="K87" s="123"/>
      <c r="L87" s="33"/>
    </row>
    <row r="88" spans="1:12" ht="30" x14ac:dyDescent="0.25">
      <c r="A88" s="201" t="s">
        <v>30</v>
      </c>
      <c r="B88" s="202" t="s">
        <v>162</v>
      </c>
      <c r="C88" s="78">
        <v>0.9</v>
      </c>
      <c r="D88" s="203">
        <f t="shared" si="13"/>
        <v>3465000</v>
      </c>
      <c r="E88" s="177" t="s">
        <v>140</v>
      </c>
      <c r="F88" s="53">
        <v>0</v>
      </c>
      <c r="G88" s="49">
        <v>0</v>
      </c>
      <c r="H88" s="49">
        <v>0</v>
      </c>
      <c r="I88" s="136">
        <v>0</v>
      </c>
      <c r="J88" s="52">
        <v>3465000</v>
      </c>
      <c r="K88" s="151" t="s">
        <v>50</v>
      </c>
      <c r="L88" s="7"/>
    </row>
    <row r="89" spans="1:12" x14ac:dyDescent="0.25">
      <c r="A89" s="201" t="s">
        <v>31</v>
      </c>
      <c r="B89" s="202" t="s">
        <v>158</v>
      </c>
      <c r="C89" s="204">
        <v>0.6</v>
      </c>
      <c r="D89" s="203">
        <f t="shared" si="13"/>
        <v>2310000</v>
      </c>
      <c r="E89" s="177" t="s">
        <v>140</v>
      </c>
      <c r="F89" s="205">
        <v>0</v>
      </c>
      <c r="G89" s="206">
        <v>0</v>
      </c>
      <c r="H89" s="206">
        <v>0</v>
      </c>
      <c r="I89" s="135">
        <v>0</v>
      </c>
      <c r="J89" s="207">
        <v>2310000</v>
      </c>
      <c r="K89" s="151" t="s">
        <v>50</v>
      </c>
      <c r="L89" s="7"/>
    </row>
    <row r="90" spans="1:12" ht="35.25" customHeight="1" x14ac:dyDescent="0.25">
      <c r="A90" s="165" t="s">
        <v>54</v>
      </c>
      <c r="B90" s="149" t="s">
        <v>163</v>
      </c>
      <c r="C90" s="22">
        <v>0.1</v>
      </c>
      <c r="D90" s="57">
        <f t="shared" si="13"/>
        <v>385000</v>
      </c>
      <c r="E90" s="166" t="s">
        <v>140</v>
      </c>
      <c r="F90" s="23">
        <v>0</v>
      </c>
      <c r="G90" s="18">
        <v>0</v>
      </c>
      <c r="H90" s="18">
        <v>0</v>
      </c>
      <c r="I90" s="129">
        <v>0</v>
      </c>
      <c r="J90" s="32">
        <v>385000</v>
      </c>
      <c r="K90" s="151" t="s">
        <v>50</v>
      </c>
      <c r="L90" s="7"/>
    </row>
    <row r="91" spans="1:12" ht="76.5" customHeight="1" x14ac:dyDescent="0.25">
      <c r="A91" s="164" t="s">
        <v>55</v>
      </c>
      <c r="B91" s="149" t="s">
        <v>75</v>
      </c>
      <c r="C91" s="22">
        <v>1.1399999999999999</v>
      </c>
      <c r="D91" s="212">
        <f t="shared" si="13"/>
        <v>9985921</v>
      </c>
      <c r="E91" s="213" t="s">
        <v>145</v>
      </c>
      <c r="F91" s="23">
        <v>0</v>
      </c>
      <c r="G91" s="18"/>
      <c r="H91" s="18">
        <v>4000000</v>
      </c>
      <c r="I91" s="129">
        <v>5985921</v>
      </c>
      <c r="J91" s="32">
        <v>0</v>
      </c>
      <c r="K91" s="125" t="s">
        <v>143</v>
      </c>
      <c r="L91" s="7"/>
    </row>
    <row r="92" spans="1:12" ht="61.5" customHeight="1" x14ac:dyDescent="0.25">
      <c r="A92" s="158">
        <v>34</v>
      </c>
      <c r="B92" s="40" t="s">
        <v>177</v>
      </c>
      <c r="C92" s="17">
        <v>0.12</v>
      </c>
      <c r="D92" s="57">
        <f>F92+G92+H92+I92+J92</f>
        <v>546000</v>
      </c>
      <c r="E92" s="217">
        <v>2020</v>
      </c>
      <c r="F92" s="222">
        <v>546000</v>
      </c>
      <c r="G92" s="15">
        <v>0</v>
      </c>
      <c r="H92" s="15">
        <v>0</v>
      </c>
      <c r="I92" s="223">
        <v>0</v>
      </c>
      <c r="J92" s="31">
        <v>0</v>
      </c>
      <c r="K92" s="268" t="s">
        <v>181</v>
      </c>
      <c r="L92" s="7"/>
    </row>
    <row r="93" spans="1:12" ht="36" customHeight="1" x14ac:dyDescent="0.25">
      <c r="A93" s="266">
        <v>35</v>
      </c>
      <c r="B93" s="40" t="s">
        <v>178</v>
      </c>
      <c r="C93" s="17">
        <v>0.32</v>
      </c>
      <c r="D93" s="57">
        <f t="shared" ref="D93:D95" si="14">F93+G93+H93+I93+J93</f>
        <v>1350000</v>
      </c>
      <c r="E93" s="224" t="s">
        <v>146</v>
      </c>
      <c r="F93" s="222"/>
      <c r="G93" s="18">
        <v>600000</v>
      </c>
      <c r="H93" s="18">
        <v>750000</v>
      </c>
      <c r="I93" s="225"/>
      <c r="J93" s="31"/>
      <c r="K93" s="268" t="s">
        <v>185</v>
      </c>
      <c r="L93" s="7"/>
    </row>
    <row r="94" spans="1:12" ht="44.25" customHeight="1" x14ac:dyDescent="0.25">
      <c r="A94" s="266">
        <v>36</v>
      </c>
      <c r="B94" s="40" t="s">
        <v>179</v>
      </c>
      <c r="C94" s="22">
        <v>0.57999999999999996</v>
      </c>
      <c r="D94" s="57">
        <f t="shared" si="14"/>
        <v>2600000</v>
      </c>
      <c r="E94" s="224" t="s">
        <v>140</v>
      </c>
      <c r="F94" s="226"/>
      <c r="G94" s="15"/>
      <c r="H94" s="15"/>
      <c r="I94" s="223"/>
      <c r="J94" s="227">
        <v>2600000</v>
      </c>
      <c r="K94" s="268" t="s">
        <v>50</v>
      </c>
      <c r="L94" s="112"/>
    </row>
    <row r="95" spans="1:12" ht="49.5" customHeight="1" thickBot="1" x14ac:dyDescent="0.3">
      <c r="A95" s="267">
        <v>37</v>
      </c>
      <c r="B95" s="228" t="s">
        <v>180</v>
      </c>
      <c r="C95" s="229">
        <v>1.1000000000000001</v>
      </c>
      <c r="D95" s="212">
        <f t="shared" si="14"/>
        <v>5000000</v>
      </c>
      <c r="E95" s="230" t="s">
        <v>140</v>
      </c>
      <c r="F95" s="231"/>
      <c r="G95" s="232"/>
      <c r="H95" s="233"/>
      <c r="I95" s="234"/>
      <c r="J95" s="235">
        <v>5000000</v>
      </c>
      <c r="K95" s="269" t="s">
        <v>182</v>
      </c>
      <c r="L95" s="112"/>
    </row>
    <row r="96" spans="1:12" ht="24" customHeight="1" thickBot="1" x14ac:dyDescent="0.3">
      <c r="A96" s="240" t="s">
        <v>73</v>
      </c>
      <c r="B96" s="241"/>
      <c r="C96" s="214">
        <f>C8+C9+C10+C21+C31+C33+C36+C39+C40+C43+C48+C49+C52+C53+C54+C55+C58+C59+C68+C72+C74+C75+C76+C77+C78+C79+C80+C81+C85+C86+C87+C91+C92+C93+C94+C95+C90</f>
        <v>34.897999999999996</v>
      </c>
      <c r="D96" s="221">
        <f>D8+D9+D10+D21+D31+D33+D36+D39+D40+D43+D48+D49+D52+D53+D54+D55+D58+D59+D68+D72+D74+D75+D76+D77+D78+D79+D80+D81+D85+D86+D87+D91+D92+D93+D94+D95+D90</f>
        <v>116341449.8</v>
      </c>
      <c r="E96" s="215"/>
      <c r="F96" s="216">
        <f>F8+F9+F10+F21+F31+F33+F36+F39+F40+F43+F48+F49+F52+F53+F54+F55+F58+F59+F68+F72+F74+F75+F76+F77+F78+F79+F80+F81+F85+F86+F87+F91+F92+F93+F94+F95+F90</f>
        <v>5363200</v>
      </c>
      <c r="G96" s="214">
        <f>G8+G9+G10+G21+G31+G33+G36+G39+G40+G43+G48+G49+G52+G53+G54+G55+G58+G59+G68+G72+G74+G75+G76+G77+G78+G79+G80+G81+G85+G86+G87+G91+G92+G93+G94+G95+G90</f>
        <v>12004072</v>
      </c>
      <c r="H96" s="214">
        <f>H8+H9+H10+H21+H31+H33+H36+H39+H40+H43+H48+H49+H52+H53+H54+H55+H58+H59+H68+H72+H74+H75+H76+H77+H78+H79+H80+H81+H85+H86+H87+H91+H92+H93+H94+H95+H90</f>
        <v>13250285.300000001</v>
      </c>
      <c r="I96" s="214">
        <f>I8+I9+I10+I21+I31+I33+I36+I39+I40+I43+I48+I49+I52+I53+I54+I55+I58+I59+I68+I72+I74+I75+I76+I77+I78+I79+I80+I81+I85+I86+I87+I91+I92+I93+I94+I95+I90</f>
        <v>14309563.800000001</v>
      </c>
      <c r="J96" s="219">
        <f>J8+J9+J10+J21+J31+J33+J36+J39+J40+J43+J48+J49+J52+J53+J54+J55+J58+J59+J68+J72+J74+J75+J76+J77+J78+J79+J80+J81+J85+J86+J87+J91+J92+J93+J94+J95+J90</f>
        <v>71414328.700000003</v>
      </c>
      <c r="K96" s="220" t="s">
        <v>56</v>
      </c>
      <c r="L96" s="4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E101" s="5"/>
    </row>
  </sheetData>
  <mergeCells count="20">
    <mergeCell ref="K12:K15"/>
    <mergeCell ref="A4:K4"/>
    <mergeCell ref="D6:D7"/>
    <mergeCell ref="C6:C7"/>
    <mergeCell ref="B6:B7"/>
    <mergeCell ref="A6:A7"/>
    <mergeCell ref="K6:K7"/>
    <mergeCell ref="F6:J6"/>
    <mergeCell ref="E6:E7"/>
    <mergeCell ref="E12:E15"/>
    <mergeCell ref="K16:K20"/>
    <mergeCell ref="A96:B96"/>
    <mergeCell ref="K72:K73"/>
    <mergeCell ref="K49:K51"/>
    <mergeCell ref="K41:K42"/>
    <mergeCell ref="K81:K83"/>
    <mergeCell ref="K60:K62"/>
    <mergeCell ref="K21:K30"/>
    <mergeCell ref="E22:E30"/>
    <mergeCell ref="E16:E20"/>
  </mergeCells>
  <pageMargins left="0.21" right="0.15748031496062992" top="0.31496062992125984" bottom="0.35433070866141736" header="0.15748031496062992" footer="0.19685039370078741"/>
  <pageSetup paperSize="9" scale="78" fitToHeight="0" orientation="landscape" r:id="rId1"/>
  <rowBreaks count="4" manualBreakCount="4">
    <brk id="26" max="10" man="1"/>
    <brk id="44" max="10" man="1"/>
    <brk id="62" max="10" man="1"/>
    <brk id="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2019-11-27T07:46:14Z</dcterms:modified>
</cp:coreProperties>
</file>